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ebak\Desktop\Desktop 2019\MB\SC Strategy\Operations Startegy for Start Ups\Optimization Based Procurement\"/>
    </mc:Choice>
  </mc:AlternateContent>
  <xr:revisionPtr revIDLastSave="0" documentId="8_{070D2A54-0B95-4904-8087-EE726149C4CA}" xr6:coauthVersionLast="47" xr6:coauthVersionMax="47" xr10:uidLastSave="{00000000-0000-0000-0000-000000000000}"/>
  <bookViews>
    <workbookView xWindow="48" yWindow="24" windowWidth="22920" windowHeight="12336" firstSheet="1" activeTab="5" xr2:uid="{00000000-000D-0000-FFFF-FFFF00000000}"/>
  </bookViews>
  <sheets>
    <sheet name="RM" sheetId="13" state="hidden" r:id="rId1"/>
    <sheet name="RM Top 20" sheetId="10" r:id="rId2"/>
    <sheet name="Simple" sheetId="11" r:id="rId3"/>
    <sheet name="10 Suppliers" sheetId="19" r:id="rId4"/>
    <sheet name="10 Suppliers Cap cons" sheetId="16" r:id="rId5"/>
    <sheet name="Summary" sheetId="18" r:id="rId6"/>
  </sheets>
  <definedNames>
    <definedName name="solver_adj" localSheetId="3" hidden="1">'10 Suppliers'!$D$17:$CY$17</definedName>
    <definedName name="solver_adj" localSheetId="4" hidden="1">'10 Suppliers Cap cons'!$D$17:$CY$17</definedName>
    <definedName name="solver_adj" localSheetId="2" hidden="1">Simple!$D$18:$G$18</definedName>
    <definedName name="solver_cvg" localSheetId="3" hidden="1">0.0001</definedName>
    <definedName name="solver_cvg" localSheetId="4" hidden="1">0.0001</definedName>
    <definedName name="solver_cvg" localSheetId="2" hidden="1">0.0001</definedName>
    <definedName name="solver_drv" localSheetId="3" hidden="1">2</definedName>
    <definedName name="solver_drv" localSheetId="4" hidden="1">1</definedName>
    <definedName name="solver_drv" localSheetId="2" hidden="1">2</definedName>
    <definedName name="solver_eng" localSheetId="3" hidden="1">2</definedName>
    <definedName name="solver_eng" localSheetId="4" hidden="1">2</definedName>
    <definedName name="solver_eng" localSheetId="2" hidden="1">2</definedName>
    <definedName name="solver_est" localSheetId="3" hidden="1">1</definedName>
    <definedName name="solver_est" localSheetId="4" hidden="1">1</definedName>
    <definedName name="solver_est" localSheetId="2" hidden="1">1</definedName>
    <definedName name="solver_itr" localSheetId="3" hidden="1">2147483647</definedName>
    <definedName name="solver_itr" localSheetId="4" hidden="1">2147483647</definedName>
    <definedName name="solver_itr" localSheetId="2" hidden="1">2147483647</definedName>
    <definedName name="solver_lhs1" localSheetId="3" hidden="1">'10 Suppliers'!$DD$22:$DD$31</definedName>
    <definedName name="solver_lhs1" localSheetId="4" hidden="1">'10 Suppliers Cap cons'!$DD$22:$DD$31</definedName>
    <definedName name="solver_lhs1" localSheetId="2" hidden="1">Simple!$I$24</definedName>
    <definedName name="solver_lhs2" localSheetId="4" hidden="1">'10 Suppliers Cap cons'!$DD$35:$DD$44</definedName>
    <definedName name="solver_lhs2" localSheetId="2" hidden="1">Simple!$I$25</definedName>
    <definedName name="solver_mip" localSheetId="3" hidden="1">2147483647</definedName>
    <definedName name="solver_mip" localSheetId="4" hidden="1">2147483647</definedName>
    <definedName name="solver_mip" localSheetId="2" hidden="1">2147483647</definedName>
    <definedName name="solver_mni" localSheetId="3" hidden="1">30</definedName>
    <definedName name="solver_mni" localSheetId="4" hidden="1">30</definedName>
    <definedName name="solver_mni" localSheetId="2" hidden="1">30</definedName>
    <definedName name="solver_mrt" localSheetId="3" hidden="1">0.075</definedName>
    <definedName name="solver_mrt" localSheetId="4" hidden="1">0.075</definedName>
    <definedName name="solver_mrt" localSheetId="2" hidden="1">0.075</definedName>
    <definedName name="solver_msl" localSheetId="3" hidden="1">2</definedName>
    <definedName name="solver_msl" localSheetId="4" hidden="1">2</definedName>
    <definedName name="solver_msl" localSheetId="2" hidden="1">2</definedName>
    <definedName name="solver_neg" localSheetId="3" hidden="1">1</definedName>
    <definedName name="solver_neg" localSheetId="4" hidden="1">1</definedName>
    <definedName name="solver_neg" localSheetId="2" hidden="1">1</definedName>
    <definedName name="solver_nod" localSheetId="3" hidden="1">2147483647</definedName>
    <definedName name="solver_nod" localSheetId="4" hidden="1">2147483647</definedName>
    <definedName name="solver_nod" localSheetId="2" hidden="1">2147483647</definedName>
    <definedName name="solver_num" localSheetId="3" hidden="1">1</definedName>
    <definedName name="solver_num" localSheetId="4" hidden="1">2</definedName>
    <definedName name="solver_num" localSheetId="2" hidden="1">2</definedName>
    <definedName name="solver_nwt" localSheetId="3" hidden="1">1</definedName>
    <definedName name="solver_nwt" localSheetId="4" hidden="1">1</definedName>
    <definedName name="solver_nwt" localSheetId="2" hidden="1">1</definedName>
    <definedName name="solver_opt" localSheetId="3" hidden="1">'10 Suppliers'!$DD$17</definedName>
    <definedName name="solver_opt" localSheetId="4" hidden="1">'10 Suppliers Cap cons'!$DD$17</definedName>
    <definedName name="solver_opt" localSheetId="2" hidden="1">Simple!$I$18</definedName>
    <definedName name="solver_pre" localSheetId="3" hidden="1">0.000001</definedName>
    <definedName name="solver_pre" localSheetId="4" hidden="1">0.000001</definedName>
    <definedName name="solver_pre" localSheetId="2" hidden="1">0.000001</definedName>
    <definedName name="solver_rbv" localSheetId="3" hidden="1">2</definedName>
    <definedName name="solver_rbv" localSheetId="4" hidden="1">1</definedName>
    <definedName name="solver_rbv" localSheetId="2" hidden="1">2</definedName>
    <definedName name="solver_rel1" localSheetId="3" hidden="1">3</definedName>
    <definedName name="solver_rel1" localSheetId="4" hidden="1">3</definedName>
    <definedName name="solver_rel1" localSheetId="2" hidden="1">3</definedName>
    <definedName name="solver_rel2" localSheetId="4" hidden="1">1</definedName>
    <definedName name="solver_rel2" localSheetId="2" hidden="1">3</definedName>
    <definedName name="solver_rhs1" localSheetId="3" hidden="1">'10 Suppliers'!$DG$22:$DG$31</definedName>
    <definedName name="solver_rhs1" localSheetId="4" hidden="1">'10 Suppliers Cap cons'!$DG$22:$DG$31</definedName>
    <definedName name="solver_rhs1" localSheetId="2" hidden="1">Simple!$K$24</definedName>
    <definedName name="solver_rhs2" localSheetId="4" hidden="1">'10 Suppliers Cap cons'!$DG$35:$DG$44</definedName>
    <definedName name="solver_rhs2" localSheetId="2" hidden="1">Simple!$K$25</definedName>
    <definedName name="solver_rlx" localSheetId="3" hidden="1">2</definedName>
    <definedName name="solver_rlx" localSheetId="4" hidden="1">2</definedName>
    <definedName name="solver_rlx" localSheetId="2" hidden="1">2</definedName>
    <definedName name="solver_rsd" localSheetId="3" hidden="1">0</definedName>
    <definedName name="solver_rsd" localSheetId="4" hidden="1">0</definedName>
    <definedName name="solver_rsd" localSheetId="2" hidden="1">0</definedName>
    <definedName name="solver_scl" localSheetId="3" hidden="1">2</definedName>
    <definedName name="solver_scl" localSheetId="4" hidden="1">1</definedName>
    <definedName name="solver_scl" localSheetId="2" hidden="1">2</definedName>
    <definedName name="solver_sho" localSheetId="3" hidden="1">2</definedName>
    <definedName name="solver_sho" localSheetId="4" hidden="1">2</definedName>
    <definedName name="solver_sho" localSheetId="2" hidden="1">2</definedName>
    <definedName name="solver_ssz" localSheetId="3" hidden="1">100</definedName>
    <definedName name="solver_ssz" localSheetId="4" hidden="1">100</definedName>
    <definedName name="solver_ssz" localSheetId="2" hidden="1">100</definedName>
    <definedName name="solver_tim" localSheetId="3" hidden="1">2147483647</definedName>
    <definedName name="solver_tim" localSheetId="4" hidden="1">2147483647</definedName>
    <definedName name="solver_tim" localSheetId="2" hidden="1">2147483647</definedName>
    <definedName name="solver_tol" localSheetId="3" hidden="1">0.01</definedName>
    <definedName name="solver_tol" localSheetId="4" hidden="1">0.01</definedName>
    <definedName name="solver_tol" localSheetId="2" hidden="1">0.01</definedName>
    <definedName name="solver_typ" localSheetId="3" hidden="1">2</definedName>
    <definedName name="solver_typ" localSheetId="4" hidden="1">2</definedName>
    <definedName name="solver_typ" localSheetId="2" hidden="1">2</definedName>
    <definedName name="solver_val" localSheetId="3" hidden="1">0</definedName>
    <definedName name="solver_val" localSheetId="4" hidden="1">0</definedName>
    <definedName name="solver_val" localSheetId="2" hidden="1">0</definedName>
    <definedName name="solver_ver" localSheetId="3" hidden="1">3</definedName>
    <definedName name="solver_ver" localSheetId="4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44" i="19" l="1"/>
  <c r="DD44" i="19"/>
  <c r="DG43" i="19"/>
  <c r="DD43" i="19"/>
  <c r="DG42" i="19"/>
  <c r="DD42" i="19"/>
  <c r="DG41" i="19"/>
  <c r="DD41" i="19"/>
  <c r="DG40" i="19"/>
  <c r="DD40" i="19"/>
  <c r="DG39" i="19"/>
  <c r="DD39" i="19"/>
  <c r="DG38" i="19"/>
  <c r="DD38" i="19"/>
  <c r="DG37" i="19"/>
  <c r="DD37" i="19"/>
  <c r="DG36" i="19"/>
  <c r="DD36" i="19"/>
  <c r="DG35" i="19"/>
  <c r="DD35" i="19"/>
  <c r="DD31" i="19"/>
  <c r="DD30" i="19"/>
  <c r="DD29" i="19"/>
  <c r="DD28" i="19"/>
  <c r="DD27" i="19"/>
  <c r="DD26" i="19"/>
  <c r="DD25" i="19"/>
  <c r="DD24" i="19"/>
  <c r="DD23" i="19"/>
  <c r="DD22" i="19"/>
  <c r="DD17" i="19"/>
  <c r="G18" i="18" s="1"/>
  <c r="Q12" i="19"/>
  <c r="Q11" i="19"/>
  <c r="D11" i="19"/>
  <c r="E11" i="19" s="1"/>
  <c r="Q10" i="19"/>
  <c r="D10" i="19"/>
  <c r="E10" i="19" s="1"/>
  <c r="Q9" i="19"/>
  <c r="D9" i="19"/>
  <c r="E9" i="19" s="1"/>
  <c r="Q8" i="19"/>
  <c r="D8" i="19"/>
  <c r="E8" i="19" s="1"/>
  <c r="Q7" i="19"/>
  <c r="E7" i="19"/>
  <c r="D7" i="19"/>
  <c r="Q6" i="19"/>
  <c r="E6" i="19"/>
  <c r="D6" i="19"/>
  <c r="Q5" i="19"/>
  <c r="D5" i="19"/>
  <c r="E5" i="19" s="1"/>
  <c r="Q4" i="19"/>
  <c r="E4" i="19"/>
  <c r="D4" i="19"/>
  <c r="Q3" i="19"/>
  <c r="D3" i="19"/>
  <c r="E3" i="19" s="1"/>
  <c r="Q2" i="19"/>
  <c r="D2" i="19"/>
  <c r="D12" i="19" s="1"/>
  <c r="DG44" i="16"/>
  <c r="DD44" i="16"/>
  <c r="DG43" i="16"/>
  <c r="DD43" i="16"/>
  <c r="DG42" i="16"/>
  <c r="DD42" i="16"/>
  <c r="DG41" i="16"/>
  <c r="DD41" i="16"/>
  <c r="DG40" i="16"/>
  <c r="DD40" i="16"/>
  <c r="DG39" i="16"/>
  <c r="DD39" i="16"/>
  <c r="DG38" i="16"/>
  <c r="DD38" i="16"/>
  <c r="DG37" i="16"/>
  <c r="DD37" i="16"/>
  <c r="DG36" i="16"/>
  <c r="DD36" i="16"/>
  <c r="DG35" i="16"/>
  <c r="DD35" i="16"/>
  <c r="DD31" i="16"/>
  <c r="DD30" i="16"/>
  <c r="DD29" i="16"/>
  <c r="DD28" i="16"/>
  <c r="DD27" i="16"/>
  <c r="DD26" i="16"/>
  <c r="DD25" i="16"/>
  <c r="DD24" i="16"/>
  <c r="DD23" i="16"/>
  <c r="DD22" i="16"/>
  <c r="DD17" i="16"/>
  <c r="H18" i="18" s="1"/>
  <c r="Q12" i="16"/>
  <c r="Q11" i="16"/>
  <c r="D11" i="16"/>
  <c r="E11" i="16" s="1"/>
  <c r="Q10" i="16"/>
  <c r="E10" i="16"/>
  <c r="D10" i="16"/>
  <c r="Q9" i="16"/>
  <c r="D9" i="16"/>
  <c r="E9" i="16" s="1"/>
  <c r="Q8" i="16"/>
  <c r="E8" i="16"/>
  <c r="D8" i="16"/>
  <c r="Q7" i="16"/>
  <c r="D7" i="16"/>
  <c r="E7" i="16" s="1"/>
  <c r="Q6" i="16"/>
  <c r="D6" i="16"/>
  <c r="E6" i="16" s="1"/>
  <c r="Q5" i="16"/>
  <c r="D5" i="16"/>
  <c r="E5" i="16" s="1"/>
  <c r="Q4" i="16"/>
  <c r="E4" i="16"/>
  <c r="D4" i="16"/>
  <c r="Q3" i="16"/>
  <c r="E3" i="16"/>
  <c r="D3" i="16"/>
  <c r="Q2" i="16"/>
  <c r="D2" i="16"/>
  <c r="D12" i="16" s="1"/>
  <c r="D7" i="11"/>
  <c r="D11" i="11" s="1"/>
  <c r="E7" i="11"/>
  <c r="E11" i="11" s="1"/>
  <c r="I25" i="11"/>
  <c r="I24" i="11"/>
  <c r="G19" i="11"/>
  <c r="F19" i="11"/>
  <c r="E19" i="11"/>
  <c r="D19" i="11"/>
  <c r="K24" i="11"/>
  <c r="E22" i="10"/>
  <c r="C52" i="13"/>
  <c r="D51" i="13"/>
  <c r="E51" i="13" s="1"/>
  <c r="D50" i="13"/>
  <c r="E50" i="13" s="1"/>
  <c r="D49" i="13"/>
  <c r="E49" i="13" s="1"/>
  <c r="F48" i="13"/>
  <c r="D48" i="13"/>
  <c r="E48" i="13" s="1"/>
  <c r="F47" i="13"/>
  <c r="E47" i="13"/>
  <c r="D47" i="13"/>
  <c r="D46" i="13"/>
  <c r="E46" i="13" s="1"/>
  <c r="D45" i="13"/>
  <c r="E45" i="13" s="1"/>
  <c r="E44" i="13"/>
  <c r="D44" i="13"/>
  <c r="E43" i="13"/>
  <c r="D43" i="13"/>
  <c r="D42" i="13"/>
  <c r="E42" i="13" s="1"/>
  <c r="D41" i="13"/>
  <c r="E41" i="13" s="1"/>
  <c r="E40" i="13"/>
  <c r="D40" i="13"/>
  <c r="E39" i="13"/>
  <c r="D39" i="13"/>
  <c r="D38" i="13"/>
  <c r="E38" i="13" s="1"/>
  <c r="D37" i="13"/>
  <c r="E37" i="13" s="1"/>
  <c r="E36" i="13"/>
  <c r="D36" i="13"/>
  <c r="E35" i="13"/>
  <c r="D35" i="13"/>
  <c r="D34" i="13"/>
  <c r="E34" i="13" s="1"/>
  <c r="F33" i="13"/>
  <c r="E33" i="13"/>
  <c r="D33" i="13"/>
  <c r="F32" i="13"/>
  <c r="E32" i="13"/>
  <c r="D32" i="13"/>
  <c r="D31" i="13"/>
  <c r="E31" i="13" s="1"/>
  <c r="D30" i="13"/>
  <c r="E30" i="13" s="1"/>
  <c r="E29" i="13"/>
  <c r="D29" i="13"/>
  <c r="F27" i="13"/>
  <c r="D27" i="13"/>
  <c r="E27" i="13" s="1"/>
  <c r="E26" i="13"/>
  <c r="E25" i="13"/>
  <c r="E24" i="13"/>
  <c r="E23" i="13"/>
  <c r="D22" i="13"/>
  <c r="E22" i="13" s="1"/>
  <c r="D21" i="13"/>
  <c r="E21" i="13" s="1"/>
  <c r="E20" i="13"/>
  <c r="D20" i="13"/>
  <c r="E19" i="13"/>
  <c r="E18" i="13"/>
  <c r="E17" i="13"/>
  <c r="E16" i="13"/>
  <c r="D15" i="13"/>
  <c r="E15" i="13" s="1"/>
  <c r="E14" i="13"/>
  <c r="D14" i="13"/>
  <c r="D13" i="13"/>
  <c r="E13" i="13" s="1"/>
  <c r="D12" i="13"/>
  <c r="E12" i="13" s="1"/>
  <c r="D11" i="13"/>
  <c r="E11" i="13" s="1"/>
  <c r="E10" i="13"/>
  <c r="D10" i="13"/>
  <c r="D9" i="13"/>
  <c r="E9" i="13" s="1"/>
  <c r="D8" i="13"/>
  <c r="E8" i="13" s="1"/>
  <c r="D7" i="13"/>
  <c r="E7" i="13" s="1"/>
  <c r="E6" i="13"/>
  <c r="D6" i="13"/>
  <c r="E5" i="13"/>
  <c r="D5" i="13"/>
  <c r="D4" i="13"/>
  <c r="E4" i="13" s="1"/>
  <c r="D3" i="13"/>
  <c r="E3" i="13" s="1"/>
  <c r="E2" i="13"/>
  <c r="D2" i="13"/>
  <c r="D21" i="10"/>
  <c r="E21" i="10" s="1"/>
  <c r="D20" i="10"/>
  <c r="E20" i="10"/>
  <c r="E16" i="10"/>
  <c r="D15" i="10"/>
  <c r="E15" i="10" s="1"/>
  <c r="D14" i="10"/>
  <c r="D12" i="10"/>
  <c r="E12" i="10" s="1"/>
  <c r="D11" i="10"/>
  <c r="E11" i="10" s="1"/>
  <c r="D10" i="10"/>
  <c r="E10" i="10" s="1"/>
  <c r="D9" i="10"/>
  <c r="E9" i="10" s="1"/>
  <c r="D8" i="10"/>
  <c r="D7" i="10"/>
  <c r="E7" i="10" s="1"/>
  <c r="D6" i="10"/>
  <c r="E6" i="10" s="1"/>
  <c r="D5" i="10"/>
  <c r="D4" i="10"/>
  <c r="E4" i="10" s="1"/>
  <c r="D3" i="10"/>
  <c r="E3" i="10" s="1"/>
  <c r="E8" i="10"/>
  <c r="E14" i="10"/>
  <c r="E17" i="10"/>
  <c r="E18" i="10"/>
  <c r="E19" i="10"/>
  <c r="D2" i="10"/>
  <c r="E2" i="10" s="1"/>
  <c r="C22" i="10"/>
  <c r="D13" i="10"/>
  <c r="E13" i="10" s="1"/>
  <c r="E2" i="19" l="1"/>
  <c r="E2" i="16"/>
  <c r="F11" i="11"/>
  <c r="K25" i="11"/>
  <c r="I18" i="11"/>
  <c r="D28" i="13"/>
  <c r="E28" i="13" s="1"/>
  <c r="D22" i="10"/>
  <c r="E5" i="10"/>
  <c r="D52" i="13" l="1"/>
  <c r="E52" i="13" s="1"/>
</calcChain>
</file>

<file path=xl/sharedStrings.xml><?xml version="1.0" encoding="utf-8"?>
<sst xmlns="http://schemas.openxmlformats.org/spreadsheetml/2006/main" count="477" uniqueCount="100">
  <si>
    <t>Chicken</t>
  </si>
  <si>
    <t>Rice</t>
  </si>
  <si>
    <t>Beans</t>
  </si>
  <si>
    <t>Salsa</t>
  </si>
  <si>
    <t>¼ cup water</t>
  </si>
  <si>
    <t>½ teaspoon chili powder</t>
  </si>
  <si>
    <t>¼ teaspoon ground cumin</t>
  </si>
  <si>
    <t>½ teaspoon kosher salt, divided</t>
  </si>
  <si>
    <t>1 tablespoon olive oil</t>
  </si>
  <si>
    <t>1 cup fresh corn kernels (from 2 ears)</t>
  </si>
  <si>
    <t>1 tablespoon fresh lime juice (from 1 lime), divided</t>
  </si>
  <si>
    <t>1 (8.8-oz.) pouch microwavable brown rice</t>
  </si>
  <si>
    <t>¼ cup chopped fresh cilantro, divided</t>
  </si>
  <si>
    <t>4 cups finely chopped romaine lettuce hearts (from about 1 heart)</t>
  </si>
  <si>
    <t>4 ounces queso blanco, crumbled (about 1 cup)</t>
  </si>
  <si>
    <t>2 ripe avocados, sliced</t>
  </si>
  <si>
    <t>½ cup pico de gallo</t>
  </si>
  <si>
    <t>4 tablespoons light sour cream</t>
  </si>
  <si>
    <t>Regular Bun. ...</t>
  </si>
  <si>
    <t>100% Beef Patty. ...</t>
  </si>
  <si>
    <t>Ketchup. ...</t>
  </si>
  <si>
    <t>Pickle Slices. ...</t>
  </si>
  <si>
    <t>Onions. ...</t>
  </si>
  <si>
    <t>Mustard.</t>
  </si>
  <si>
    <t xml:space="preserve">Potatoes, </t>
  </si>
  <si>
    <t xml:space="preserve">Non-Hydrogenated Vegetable Oils </t>
  </si>
  <si>
    <t xml:space="preserve">Sunflower, </t>
  </si>
  <si>
    <t>Rapeseed, in varying amounts),</t>
  </si>
  <si>
    <t>Salt,</t>
  </si>
  <si>
    <t xml:space="preserve">Maize Flour, </t>
  </si>
  <si>
    <t>Dextrose,</t>
  </si>
  <si>
    <t>Stabiliser (Diphosphates),</t>
  </si>
  <si>
    <t>Olive oil</t>
  </si>
  <si>
    <t xml:space="preserve"> Flour</t>
  </si>
  <si>
    <t xml:space="preserve">Yeast, </t>
  </si>
  <si>
    <t>Cheese,</t>
  </si>
  <si>
    <t xml:space="preserve">Mozzarella </t>
  </si>
  <si>
    <t>Tomatoes</t>
  </si>
  <si>
    <t>Onion</t>
  </si>
  <si>
    <t>Oil</t>
  </si>
  <si>
    <t>Pepper</t>
  </si>
  <si>
    <t xml:space="preserve">Tofu in a sauce of tamarind, </t>
  </si>
  <si>
    <t>Sugar</t>
  </si>
  <si>
    <t xml:space="preserve">Garlic, </t>
  </si>
  <si>
    <t xml:space="preserve">Dried shrimp, </t>
  </si>
  <si>
    <t xml:space="preserve">Fish, </t>
  </si>
  <si>
    <t>Vegetables</t>
  </si>
  <si>
    <t>Eggs,</t>
  </si>
  <si>
    <t xml:space="preserve">Stir-fried rice noodles </t>
  </si>
  <si>
    <t>Annual purchase value</t>
  </si>
  <si>
    <t>Salt</t>
  </si>
  <si>
    <t>Material</t>
  </si>
  <si>
    <t>Annual purchase volume</t>
  </si>
  <si>
    <t>Supplier 1</t>
  </si>
  <si>
    <t>Supplier 2</t>
  </si>
  <si>
    <t>Objective Function</t>
  </si>
  <si>
    <t>Average price / KG</t>
  </si>
  <si>
    <t>Price formula</t>
  </si>
  <si>
    <t>Prices</t>
  </si>
  <si>
    <t>Chicken - Supp 1</t>
  </si>
  <si>
    <t>Cheese - Supp 1</t>
  </si>
  <si>
    <t>Cheese - Supp 2</t>
  </si>
  <si>
    <t>Chicken - Supp 2</t>
  </si>
  <si>
    <t>Decision Variables</t>
  </si>
  <si>
    <t>Constraints</t>
  </si>
  <si>
    <t>&lt;=</t>
  </si>
  <si>
    <t>Demand constraints cheese</t>
  </si>
  <si>
    <t>Demand constraints chicken</t>
  </si>
  <si>
    <t>Objective function</t>
  </si>
  <si>
    <t>&gt;=</t>
  </si>
  <si>
    <t xml:space="preserve"> Beef.</t>
  </si>
  <si>
    <t xml:space="preserve">Noodles </t>
  </si>
  <si>
    <t>Demand Constraints</t>
  </si>
  <si>
    <t>Supplier1</t>
  </si>
  <si>
    <t>Supplier2</t>
  </si>
  <si>
    <t>Supplier3</t>
  </si>
  <si>
    <t>Supplier4</t>
  </si>
  <si>
    <t>Supplier5</t>
  </si>
  <si>
    <t>Supplier6</t>
  </si>
  <si>
    <t>Supplier7</t>
  </si>
  <si>
    <t>Supplier8</t>
  </si>
  <si>
    <t>Supplier9</t>
  </si>
  <si>
    <t>Supplier10</t>
  </si>
  <si>
    <t xml:space="preserve"> Oils </t>
  </si>
  <si>
    <t>Price / KG</t>
  </si>
  <si>
    <t>Minimum price</t>
  </si>
  <si>
    <t>Supplier's constraints</t>
  </si>
  <si>
    <t>Supplier's overall capacity constraints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</si>
  <si>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</si>
  <si>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</si>
  <si>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</si>
  <si>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</si>
  <si>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</si>
  <si>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</si>
  <si>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</si>
  <si>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Supplier 10</t>
  </si>
  <si>
    <t>No Supplier Capacity Constraints</t>
  </si>
  <si>
    <t>Supplier Capacity Constraints</t>
  </si>
  <si>
    <t>Total Cost</t>
  </si>
  <si>
    <t>Annual purchase volume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</si>
</sst>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164" fontId="2" fillId="8" borderId="0" xfId="1" applyNumberFormat="1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64" fontId="0" fillId="8" borderId="0" xfId="1" applyNumberFormat="1" applyFont="1" applyFill="1" applyAlignment="1">
      <alignment horizontal="center" vertical="center" wrapText="1"/>
    </xf>
    <xf numFmtId="0" fontId="0" fillId="9" borderId="2" xfId="2" applyFont="1" applyFill="1" applyAlignment="1">
      <alignment horizontal="center" vertical="center"/>
    </xf>
    <xf numFmtId="164" fontId="3" fillId="5" borderId="2" xfId="3" applyNumberForma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indent="2"/>
    </xf>
    <xf numFmtId="0" fontId="1" fillId="3" borderId="0" xfId="5" applyAlignment="1">
      <alignment horizontal="center" vertical="center" wrapText="1"/>
    </xf>
    <xf numFmtId="0" fontId="1" fillId="6" borderId="0" xfId="4" applyAlignment="1">
      <alignment horizontal="center" vertical="center" wrapText="1"/>
    </xf>
    <xf numFmtId="164" fontId="1" fillId="6" borderId="0" xfId="4" applyNumberFormat="1" applyAlignment="1">
      <alignment horizontal="center" vertical="center" wrapText="1"/>
    </xf>
    <xf numFmtId="43" fontId="1" fillId="6" borderId="0" xfId="4" applyNumberFormat="1" applyAlignment="1">
      <alignment horizontal="center" vertical="center" wrapText="1"/>
    </xf>
    <xf numFmtId="0" fontId="2" fillId="6" borderId="0" xfId="4" applyFont="1" applyAlignment="1">
      <alignment horizontal="center" vertical="center" wrapText="1"/>
    </xf>
    <xf numFmtId="0" fontId="3" fillId="5" borderId="2" xfId="3" applyBorder="1" applyAlignment="1">
      <alignment horizontal="center" vertical="center" wrapText="1"/>
    </xf>
    <xf numFmtId="0" fontId="4" fillId="6" borderId="6" xfId="4" applyFont="1" applyBorder="1" applyAlignment="1">
      <alignment horizontal="center" vertical="center" wrapText="1"/>
    </xf>
    <xf numFmtId="0" fontId="4" fillId="6" borderId="0" xfId="4" applyFont="1" applyBorder="1" applyAlignment="1">
      <alignment horizontal="center" vertical="center" wrapText="1"/>
    </xf>
    <xf numFmtId="0" fontId="4" fillId="6" borderId="7" xfId="4" applyFont="1" applyBorder="1" applyAlignment="1">
      <alignment horizontal="center" vertical="center" wrapText="1"/>
    </xf>
    <xf numFmtId="164" fontId="0" fillId="2" borderId="8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2" borderId="8" xfId="1" applyNumberFormat="1" applyFont="1" applyFill="1" applyBorder="1" applyAlignment="1">
      <alignment horizontal="left" vertical="center" wrapText="1"/>
    </xf>
    <xf numFmtId="164" fontId="3" fillId="5" borderId="0" xfId="1" applyNumberFormat="1" applyFont="1" applyFill="1" applyAlignment="1">
      <alignment horizontal="center" vertical="center" wrapText="1"/>
    </xf>
    <xf numFmtId="0" fontId="1" fillId="7" borderId="1" xfId="6" applyBorder="1" applyAlignment="1">
      <alignment horizontal="center" vertical="center" wrapText="1"/>
    </xf>
    <xf numFmtId="164" fontId="1" fillId="7" borderId="1" xfId="1" applyNumberFormat="1" applyFill="1" applyBorder="1" applyAlignment="1">
      <alignment horizontal="center" vertical="center" wrapText="1"/>
    </xf>
    <xf numFmtId="0" fontId="2" fillId="7" borderId="1" xfId="6" applyFont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164" fontId="3" fillId="5" borderId="3" xfId="3" applyNumberFormat="1" applyBorder="1" applyAlignment="1">
      <alignment horizontal="center" vertical="center" wrapText="1"/>
    </xf>
    <xf numFmtId="164" fontId="3" fillId="5" borderId="4" xfId="3" applyNumberFormat="1" applyBorder="1" applyAlignment="1">
      <alignment horizontal="center" vertical="center" wrapText="1"/>
    </xf>
    <xf numFmtId="164" fontId="3" fillId="5" borderId="5" xfId="3" applyNumberFormat="1" applyBorder="1" applyAlignment="1">
      <alignment horizontal="center" vertical="center" wrapText="1"/>
    </xf>
    <xf numFmtId="164" fontId="2" fillId="6" borderId="0" xfId="4" applyNumberFormat="1" applyFont="1" applyAlignment="1">
      <alignment horizontal="center" vertical="center" wrapText="1"/>
    </xf>
  </cellXfs>
  <cellStyles count="7">
    <cellStyle name="40% - Accent1" xfId="4" builtinId="31"/>
    <cellStyle name="60% - Accent1" xfId="5" builtinId="32"/>
    <cellStyle name="60% - Accent4" xfId="6" builtinId="44"/>
    <cellStyle name="Accent1" xfId="3" builtinId="29"/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231A-4DDF-430F-B397-B33CA1F35A8F}">
  <dimension ref="B1:F54"/>
  <sheetViews>
    <sheetView topLeftCell="A6" workbookViewId="0">
      <selection activeCell="B18" sqref="B18:B30"/>
    </sheetView>
  </sheetViews>
  <sheetFormatPr defaultRowHeight="14.4" x14ac:dyDescent="0.3"/>
  <cols>
    <col min="1" max="1" width="8.88671875" style="1"/>
    <col min="2" max="2" width="55.5546875" style="1" bestFit="1" customWidth="1"/>
    <col min="3" max="3" width="19.33203125" style="1" bestFit="1" customWidth="1"/>
    <col min="4" max="4" width="21" style="7" bestFit="1" customWidth="1"/>
    <col min="5" max="5" width="11.5546875" style="1" bestFit="1" customWidth="1"/>
    <col min="6" max="16384" width="8.88671875" style="1"/>
  </cols>
  <sheetData>
    <row r="1" spans="2:6" ht="28.8" x14ac:dyDescent="0.3">
      <c r="B1" s="8" t="s">
        <v>51</v>
      </c>
      <c r="C1" s="8" t="s">
        <v>49</v>
      </c>
      <c r="D1" s="9" t="s">
        <v>52</v>
      </c>
      <c r="E1" s="10" t="s">
        <v>57</v>
      </c>
      <c r="F1" s="10" t="s">
        <v>56</v>
      </c>
    </row>
    <row r="2" spans="2:6" x14ac:dyDescent="0.3">
      <c r="B2" s="10" t="s">
        <v>0</v>
      </c>
      <c r="C2" s="11">
        <v>90000</v>
      </c>
      <c r="D2" s="11">
        <f>20*365</f>
        <v>7300</v>
      </c>
      <c r="E2" s="11">
        <f>C2/D2</f>
        <v>12.328767123287671</v>
      </c>
      <c r="F2" s="10">
        <v>12</v>
      </c>
    </row>
    <row r="3" spans="2:6" x14ac:dyDescent="0.3">
      <c r="B3" s="10" t="s">
        <v>35</v>
      </c>
      <c r="C3" s="11">
        <v>56000</v>
      </c>
      <c r="D3" s="11">
        <f>14*365</f>
        <v>5110</v>
      </c>
      <c r="E3" s="11">
        <f t="shared" ref="E3:E51" si="0">C3/D3</f>
        <v>10.95890410958904</v>
      </c>
      <c r="F3" s="10">
        <v>12</v>
      </c>
    </row>
    <row r="4" spans="2:6" x14ac:dyDescent="0.3">
      <c r="B4" s="10" t="s">
        <v>19</v>
      </c>
      <c r="C4" s="11">
        <v>44000</v>
      </c>
      <c r="D4" s="11">
        <f>24*365</f>
        <v>8760</v>
      </c>
      <c r="E4" s="11">
        <f t="shared" si="0"/>
        <v>5.0228310502283104</v>
      </c>
      <c r="F4" s="10">
        <v>6</v>
      </c>
    </row>
    <row r="5" spans="2:6" x14ac:dyDescent="0.3">
      <c r="B5" s="10" t="s">
        <v>24</v>
      </c>
      <c r="C5" s="11">
        <v>31000</v>
      </c>
      <c r="D5" s="11">
        <f>30*365</f>
        <v>10950</v>
      </c>
      <c r="E5" s="11">
        <f t="shared" si="0"/>
        <v>2.8310502283105023</v>
      </c>
      <c r="F5" s="10">
        <v>3.5</v>
      </c>
    </row>
    <row r="6" spans="2:6" x14ac:dyDescent="0.3">
      <c r="B6" s="10" t="s">
        <v>45</v>
      </c>
      <c r="C6" s="11">
        <v>29000</v>
      </c>
      <c r="D6" s="11">
        <f>33*365</f>
        <v>12045</v>
      </c>
      <c r="E6" s="11">
        <f t="shared" si="0"/>
        <v>2.4076380240763804</v>
      </c>
      <c r="F6" s="10">
        <v>3.5</v>
      </c>
    </row>
    <row r="7" spans="2:6" x14ac:dyDescent="0.3">
      <c r="B7" s="10" t="s">
        <v>1</v>
      </c>
      <c r="C7" s="11">
        <v>20000</v>
      </c>
      <c r="D7" s="11">
        <f>15*365</f>
        <v>5475</v>
      </c>
      <c r="E7" s="11">
        <f t="shared" si="0"/>
        <v>3.6529680365296802</v>
      </c>
      <c r="F7" s="10">
        <v>4</v>
      </c>
    </row>
    <row r="8" spans="2:6" x14ac:dyDescent="0.3">
      <c r="B8" s="10" t="s">
        <v>36</v>
      </c>
      <c r="C8" s="11">
        <v>18000</v>
      </c>
      <c r="D8" s="11">
        <f>6*365</f>
        <v>2190</v>
      </c>
      <c r="E8" s="11">
        <f t="shared" si="0"/>
        <v>8.2191780821917817</v>
      </c>
      <c r="F8" s="10">
        <v>16</v>
      </c>
    </row>
    <row r="9" spans="2:6" x14ac:dyDescent="0.3">
      <c r="B9" s="10" t="s">
        <v>33</v>
      </c>
      <c r="C9" s="11">
        <v>17550</v>
      </c>
      <c r="D9" s="11">
        <f>16*365</f>
        <v>5840</v>
      </c>
      <c r="E9" s="11">
        <f t="shared" si="0"/>
        <v>3.0051369863013697</v>
      </c>
      <c r="F9" s="10">
        <v>2</v>
      </c>
    </row>
    <row r="10" spans="2:6" x14ac:dyDescent="0.3">
      <c r="B10" s="10" t="s">
        <v>25</v>
      </c>
      <c r="C10" s="11">
        <v>7500</v>
      </c>
      <c r="D10" s="11">
        <f>11*365</f>
        <v>4015</v>
      </c>
      <c r="E10" s="11">
        <f t="shared" si="0"/>
        <v>1.8679950186799501</v>
      </c>
      <c r="F10" s="10">
        <v>2.5</v>
      </c>
    </row>
    <row r="11" spans="2:6" x14ac:dyDescent="0.3">
      <c r="B11" s="10" t="s">
        <v>44</v>
      </c>
      <c r="C11" s="11">
        <v>6000</v>
      </c>
      <c r="D11" s="11">
        <f>0.75*365</f>
        <v>273.75</v>
      </c>
      <c r="E11" s="11">
        <f t="shared" si="0"/>
        <v>21.917808219178081</v>
      </c>
      <c r="F11" s="10">
        <v>25</v>
      </c>
    </row>
    <row r="12" spans="2:6" x14ac:dyDescent="0.3">
      <c r="B12" s="10" t="s">
        <v>26</v>
      </c>
      <c r="C12" s="11">
        <v>5500</v>
      </c>
      <c r="D12" s="11">
        <f>0.5*365</f>
        <v>182.5</v>
      </c>
      <c r="E12" s="11">
        <f t="shared" si="0"/>
        <v>30.136986301369863</v>
      </c>
      <c r="F12" s="10">
        <v>38</v>
      </c>
    </row>
    <row r="13" spans="2:6" x14ac:dyDescent="0.3">
      <c r="B13" s="10" t="s">
        <v>18</v>
      </c>
      <c r="C13" s="11">
        <v>5000</v>
      </c>
      <c r="D13" s="11">
        <f>2*365</f>
        <v>730</v>
      </c>
      <c r="E13" s="11">
        <f t="shared" si="0"/>
        <v>6.8493150684931505</v>
      </c>
      <c r="F13" s="10">
        <v>10</v>
      </c>
    </row>
    <row r="14" spans="2:6" x14ac:dyDescent="0.3">
      <c r="B14" s="10" t="s">
        <v>20</v>
      </c>
      <c r="C14" s="11">
        <v>5000</v>
      </c>
      <c r="D14" s="11">
        <f>13*365</f>
        <v>4745</v>
      </c>
      <c r="E14" s="11">
        <f t="shared" si="0"/>
        <v>1.053740779768177</v>
      </c>
      <c r="F14" s="10">
        <v>1.6</v>
      </c>
    </row>
    <row r="15" spans="2:6" x14ac:dyDescent="0.3">
      <c r="B15" s="10" t="s">
        <v>3</v>
      </c>
      <c r="C15" s="11">
        <v>5000</v>
      </c>
      <c r="D15" s="11">
        <f>1.5*365</f>
        <v>547.5</v>
      </c>
      <c r="E15" s="11">
        <f t="shared" si="0"/>
        <v>9.1324200913242013</v>
      </c>
      <c r="F15" s="10">
        <v>9</v>
      </c>
    </row>
    <row r="16" spans="2:6" x14ac:dyDescent="0.3">
      <c r="B16" s="10" t="s">
        <v>48</v>
      </c>
      <c r="C16" s="11">
        <v>5000</v>
      </c>
      <c r="D16" s="11">
        <v>2500</v>
      </c>
      <c r="E16" s="11">
        <f t="shared" si="0"/>
        <v>2</v>
      </c>
      <c r="F16" s="10">
        <v>2</v>
      </c>
    </row>
    <row r="17" spans="2:6" x14ac:dyDescent="0.3">
      <c r="B17" s="10" t="s">
        <v>39</v>
      </c>
      <c r="C17" s="11">
        <v>5000</v>
      </c>
      <c r="D17" s="11">
        <v>2500</v>
      </c>
      <c r="E17" s="11">
        <f t="shared" si="0"/>
        <v>2</v>
      </c>
      <c r="F17" s="10">
        <v>2.6</v>
      </c>
    </row>
    <row r="18" spans="2:6" x14ac:dyDescent="0.3">
      <c r="B18" s="10" t="s">
        <v>2</v>
      </c>
      <c r="C18" s="11">
        <v>5000</v>
      </c>
      <c r="D18" s="11">
        <v>150</v>
      </c>
      <c r="E18" s="11">
        <f t="shared" si="0"/>
        <v>33.333333333333336</v>
      </c>
      <c r="F18" s="10">
        <v>36</v>
      </c>
    </row>
    <row r="19" spans="2:6" x14ac:dyDescent="0.3">
      <c r="B19" s="10" t="s">
        <v>32</v>
      </c>
      <c r="C19" s="11">
        <v>5000</v>
      </c>
      <c r="D19" s="11">
        <v>1200</v>
      </c>
      <c r="E19" s="11">
        <f t="shared" si="0"/>
        <v>4.166666666666667</v>
      </c>
      <c r="F19" s="10">
        <v>3</v>
      </c>
    </row>
    <row r="20" spans="2:6" x14ac:dyDescent="0.3">
      <c r="B20" s="10" t="s">
        <v>37</v>
      </c>
      <c r="C20" s="11">
        <v>4500</v>
      </c>
      <c r="D20" s="11">
        <f>1.5*365</f>
        <v>547.5</v>
      </c>
      <c r="E20" s="11">
        <f t="shared" si="0"/>
        <v>8.2191780821917817</v>
      </c>
      <c r="F20" s="10">
        <v>8</v>
      </c>
    </row>
    <row r="21" spans="2:6" x14ac:dyDescent="0.3">
      <c r="B21" s="10" t="s">
        <v>23</v>
      </c>
      <c r="C21" s="11">
        <v>4000</v>
      </c>
      <c r="D21" s="11">
        <f>5*365</f>
        <v>1825</v>
      </c>
      <c r="E21" s="11">
        <f t="shared" si="0"/>
        <v>2.1917808219178081</v>
      </c>
      <c r="F21" s="10">
        <v>2</v>
      </c>
    </row>
    <row r="22" spans="2:6" x14ac:dyDescent="0.3">
      <c r="B22" s="1" t="s">
        <v>34</v>
      </c>
      <c r="C22" s="7">
        <v>3000</v>
      </c>
      <c r="D22" s="7">
        <f>365</f>
        <v>365</v>
      </c>
      <c r="E22" s="7">
        <f t="shared" si="0"/>
        <v>8.2191780821917817</v>
      </c>
      <c r="F22" s="1">
        <v>3.5</v>
      </c>
    </row>
    <row r="23" spans="2:6" x14ac:dyDescent="0.3">
      <c r="B23" s="1" t="s">
        <v>42</v>
      </c>
      <c r="C23" s="7">
        <v>3000</v>
      </c>
      <c r="D23" s="7">
        <v>365</v>
      </c>
      <c r="E23" s="7">
        <f t="shared" si="0"/>
        <v>8.2191780821917817</v>
      </c>
      <c r="F23" s="1">
        <v>0.5</v>
      </c>
    </row>
    <row r="24" spans="2:6" x14ac:dyDescent="0.3">
      <c r="B24" s="1" t="s">
        <v>47</v>
      </c>
      <c r="C24" s="7">
        <v>3000</v>
      </c>
      <c r="D24" s="7">
        <v>365</v>
      </c>
      <c r="E24" s="7">
        <f t="shared" si="0"/>
        <v>8.2191780821917817</v>
      </c>
      <c r="F24" s="1">
        <v>4.5</v>
      </c>
    </row>
    <row r="25" spans="2:6" x14ac:dyDescent="0.3">
      <c r="B25" s="1" t="s">
        <v>22</v>
      </c>
      <c r="C25" s="7">
        <v>2500</v>
      </c>
      <c r="D25" s="7">
        <v>365</v>
      </c>
      <c r="E25" s="7">
        <f t="shared" si="0"/>
        <v>6.8493150684931505</v>
      </c>
      <c r="F25" s="1">
        <v>2.75</v>
      </c>
    </row>
    <row r="26" spans="2:6" x14ac:dyDescent="0.3">
      <c r="B26" s="1" t="s">
        <v>46</v>
      </c>
      <c r="C26" s="7">
        <v>2500</v>
      </c>
      <c r="D26" s="7">
        <v>365</v>
      </c>
      <c r="E26" s="7">
        <f t="shared" si="0"/>
        <v>6.8493150684931505</v>
      </c>
      <c r="F26" s="1">
        <v>3</v>
      </c>
    </row>
    <row r="27" spans="2:6" x14ac:dyDescent="0.3">
      <c r="B27" s="1" t="s">
        <v>38</v>
      </c>
      <c r="C27" s="7">
        <v>2000</v>
      </c>
      <c r="D27" s="7">
        <f>365</f>
        <v>365</v>
      </c>
      <c r="E27" s="7">
        <f t="shared" si="0"/>
        <v>5.4794520547945202</v>
      </c>
      <c r="F27" s="1">
        <f>F25</f>
        <v>2.75</v>
      </c>
    </row>
    <row r="28" spans="2:6" x14ac:dyDescent="0.3">
      <c r="B28" s="1" t="s">
        <v>40</v>
      </c>
      <c r="C28" s="7">
        <v>1800</v>
      </c>
      <c r="D28" s="7">
        <f>D27</f>
        <v>365</v>
      </c>
      <c r="E28" s="7">
        <f t="shared" si="0"/>
        <v>4.9315068493150687</v>
      </c>
      <c r="F28" s="1">
        <v>2.85</v>
      </c>
    </row>
    <row r="29" spans="2:6" x14ac:dyDescent="0.3">
      <c r="B29" s="1" t="s">
        <v>41</v>
      </c>
      <c r="C29" s="7">
        <v>1500</v>
      </c>
      <c r="D29" s="7">
        <f>365*0.25</f>
        <v>91.25</v>
      </c>
      <c r="E29" s="7">
        <f t="shared" si="0"/>
        <v>16.438356164383563</v>
      </c>
      <c r="F29" s="1">
        <v>2</v>
      </c>
    </row>
    <row r="30" spans="2:6" x14ac:dyDescent="0.3">
      <c r="B30" s="1" t="s">
        <v>21</v>
      </c>
      <c r="C30" s="7">
        <v>1000</v>
      </c>
      <c r="D30" s="7">
        <f>D29</f>
        <v>91.25</v>
      </c>
      <c r="E30" s="7">
        <f t="shared" si="0"/>
        <v>10.95890410958904</v>
      </c>
      <c r="F30" s="1">
        <v>3</v>
      </c>
    </row>
    <row r="31" spans="2:6" x14ac:dyDescent="0.3">
      <c r="B31" s="1" t="s">
        <v>11</v>
      </c>
      <c r="C31" s="7">
        <v>1000</v>
      </c>
      <c r="D31" s="7">
        <f t="shared" ref="D31:D51" si="1">365*0.25</f>
        <v>91.25</v>
      </c>
      <c r="E31" s="7">
        <f t="shared" si="0"/>
        <v>10.95890410958904</v>
      </c>
      <c r="F31" s="1">
        <v>3</v>
      </c>
    </row>
    <row r="32" spans="2:6" x14ac:dyDescent="0.3">
      <c r="B32" s="1" t="s">
        <v>8</v>
      </c>
      <c r="C32" s="7">
        <v>1000</v>
      </c>
      <c r="D32" s="7">
        <f t="shared" si="1"/>
        <v>91.25</v>
      </c>
      <c r="E32" s="7">
        <f t="shared" si="0"/>
        <v>10.95890410958904</v>
      </c>
      <c r="F32" s="1">
        <f>F19</f>
        <v>3</v>
      </c>
    </row>
    <row r="33" spans="2:6" x14ac:dyDescent="0.3">
      <c r="B33" s="1" t="s">
        <v>43</v>
      </c>
      <c r="C33" s="7">
        <v>1000</v>
      </c>
      <c r="D33" s="7">
        <f t="shared" si="1"/>
        <v>91.25</v>
      </c>
      <c r="E33" s="7">
        <f t="shared" si="0"/>
        <v>10.95890410958904</v>
      </c>
      <c r="F33" s="1">
        <f>2</f>
        <v>2</v>
      </c>
    </row>
    <row r="34" spans="2:6" x14ac:dyDescent="0.3">
      <c r="B34" s="1" t="s">
        <v>30</v>
      </c>
      <c r="C34" s="7">
        <v>750</v>
      </c>
      <c r="D34" s="7">
        <f t="shared" si="1"/>
        <v>91.25</v>
      </c>
      <c r="E34" s="7">
        <f t="shared" si="0"/>
        <v>8.2191780821917817</v>
      </c>
      <c r="F34" s="1">
        <v>5</v>
      </c>
    </row>
    <row r="35" spans="2:6" x14ac:dyDescent="0.3">
      <c r="B35" s="1" t="s">
        <v>9</v>
      </c>
      <c r="C35" s="7">
        <v>750</v>
      </c>
      <c r="D35" s="7">
        <f t="shared" si="1"/>
        <v>91.25</v>
      </c>
      <c r="E35" s="7">
        <f t="shared" si="0"/>
        <v>8.2191780821917817</v>
      </c>
      <c r="F35" s="1">
        <v>3</v>
      </c>
    </row>
    <row r="36" spans="2:6" x14ac:dyDescent="0.3">
      <c r="B36" s="1" t="s">
        <v>50</v>
      </c>
      <c r="C36" s="7">
        <v>600</v>
      </c>
      <c r="D36" s="7">
        <f t="shared" si="1"/>
        <v>91.25</v>
      </c>
      <c r="E36" s="7">
        <f t="shared" si="0"/>
        <v>6.5753424657534243</v>
      </c>
      <c r="F36" s="1">
        <v>0.2</v>
      </c>
    </row>
    <row r="37" spans="2:6" x14ac:dyDescent="0.3">
      <c r="B37" s="1" t="s">
        <v>31</v>
      </c>
      <c r="C37" s="7">
        <v>550</v>
      </c>
      <c r="D37" s="7">
        <f t="shared" si="1"/>
        <v>91.25</v>
      </c>
      <c r="E37" s="7">
        <f t="shared" si="0"/>
        <v>6.0273972602739727</v>
      </c>
      <c r="F37" s="1">
        <v>15</v>
      </c>
    </row>
    <row r="38" spans="2:6" x14ac:dyDescent="0.3">
      <c r="B38" s="1" t="s">
        <v>5</v>
      </c>
      <c r="C38" s="7">
        <v>500</v>
      </c>
      <c r="D38" s="7">
        <f t="shared" si="1"/>
        <v>91.25</v>
      </c>
      <c r="E38" s="7">
        <f t="shared" si="0"/>
        <v>5.4794520547945202</v>
      </c>
      <c r="F38" s="1">
        <v>1</v>
      </c>
    </row>
    <row r="39" spans="2:6" x14ac:dyDescent="0.3">
      <c r="B39" s="1" t="s">
        <v>10</v>
      </c>
      <c r="C39" s="7">
        <v>500</v>
      </c>
      <c r="D39" s="7">
        <f t="shared" si="1"/>
        <v>91.25</v>
      </c>
      <c r="E39" s="7">
        <f t="shared" si="0"/>
        <v>5.4794520547945202</v>
      </c>
      <c r="F39" s="1">
        <v>1</v>
      </c>
    </row>
    <row r="40" spans="2:6" x14ac:dyDescent="0.3">
      <c r="B40" s="1" t="s">
        <v>29</v>
      </c>
      <c r="C40" s="7">
        <v>500</v>
      </c>
      <c r="D40" s="7">
        <f t="shared" si="1"/>
        <v>91.25</v>
      </c>
      <c r="E40" s="7">
        <f t="shared" si="0"/>
        <v>5.4794520547945202</v>
      </c>
      <c r="F40" s="1">
        <v>2</v>
      </c>
    </row>
    <row r="41" spans="2:6" x14ac:dyDescent="0.3">
      <c r="B41" s="1" t="s">
        <v>15</v>
      </c>
      <c r="C41" s="7">
        <v>450</v>
      </c>
      <c r="D41" s="7">
        <f t="shared" si="1"/>
        <v>91.25</v>
      </c>
      <c r="E41" s="7">
        <f t="shared" si="0"/>
        <v>4.9315068493150687</v>
      </c>
      <c r="F41" s="1">
        <v>2</v>
      </c>
    </row>
    <row r="42" spans="2:6" x14ac:dyDescent="0.3">
      <c r="B42" s="1" t="s">
        <v>27</v>
      </c>
      <c r="C42" s="7">
        <v>450</v>
      </c>
      <c r="D42" s="7">
        <f t="shared" si="1"/>
        <v>91.25</v>
      </c>
      <c r="E42" s="7">
        <f t="shared" si="0"/>
        <v>4.9315068493150687</v>
      </c>
      <c r="F42" s="1">
        <v>2</v>
      </c>
    </row>
    <row r="43" spans="2:6" x14ac:dyDescent="0.3">
      <c r="B43" s="1" t="s">
        <v>7</v>
      </c>
      <c r="C43" s="7">
        <v>300</v>
      </c>
      <c r="D43" s="7">
        <f t="shared" si="1"/>
        <v>91.25</v>
      </c>
      <c r="E43" s="7">
        <f t="shared" si="0"/>
        <v>3.2876712328767121</v>
      </c>
      <c r="F43" s="1">
        <v>2</v>
      </c>
    </row>
    <row r="44" spans="2:6" x14ac:dyDescent="0.3">
      <c r="B44" s="1" t="s">
        <v>13</v>
      </c>
      <c r="C44" s="7">
        <v>250</v>
      </c>
      <c r="D44" s="7">
        <f t="shared" si="1"/>
        <v>91.25</v>
      </c>
      <c r="E44" s="7">
        <f t="shared" si="0"/>
        <v>2.7397260273972601</v>
      </c>
      <c r="F44" s="1">
        <v>1</v>
      </c>
    </row>
    <row r="45" spans="2:6" x14ac:dyDescent="0.3">
      <c r="B45" s="1" t="s">
        <v>12</v>
      </c>
      <c r="C45" s="7">
        <v>250</v>
      </c>
      <c r="D45" s="7">
        <f t="shared" si="1"/>
        <v>91.25</v>
      </c>
      <c r="E45" s="7">
        <f t="shared" si="0"/>
        <v>2.7397260273972601</v>
      </c>
      <c r="F45" s="1">
        <v>1</v>
      </c>
    </row>
    <row r="46" spans="2:6" x14ac:dyDescent="0.3">
      <c r="B46" s="1" t="s">
        <v>6</v>
      </c>
      <c r="C46" s="7">
        <v>200</v>
      </c>
      <c r="D46" s="7">
        <f t="shared" si="1"/>
        <v>91.25</v>
      </c>
      <c r="E46" s="7">
        <f t="shared" si="0"/>
        <v>2.1917808219178081</v>
      </c>
      <c r="F46" s="1">
        <v>1</v>
      </c>
    </row>
    <row r="47" spans="2:6" x14ac:dyDescent="0.3">
      <c r="B47" s="1" t="s">
        <v>28</v>
      </c>
      <c r="C47" s="7">
        <v>200</v>
      </c>
      <c r="D47" s="7">
        <f t="shared" si="1"/>
        <v>91.25</v>
      </c>
      <c r="E47" s="7">
        <f t="shared" si="0"/>
        <v>2.1917808219178081</v>
      </c>
      <c r="F47" s="1">
        <f>F36</f>
        <v>0.2</v>
      </c>
    </row>
    <row r="48" spans="2:6" x14ac:dyDescent="0.3">
      <c r="B48" s="1" t="s">
        <v>14</v>
      </c>
      <c r="C48" s="7">
        <v>175</v>
      </c>
      <c r="D48" s="7">
        <f t="shared" si="1"/>
        <v>91.25</v>
      </c>
      <c r="E48" s="7">
        <f t="shared" si="0"/>
        <v>1.9178082191780821</v>
      </c>
      <c r="F48" s="1">
        <f>1</f>
        <v>1</v>
      </c>
    </row>
    <row r="49" spans="2:6" x14ac:dyDescent="0.3">
      <c r="B49" s="1" t="s">
        <v>4</v>
      </c>
      <c r="C49" s="7">
        <v>100</v>
      </c>
      <c r="D49" s="7">
        <f t="shared" si="1"/>
        <v>91.25</v>
      </c>
      <c r="E49" s="7">
        <f t="shared" si="0"/>
        <v>1.095890410958904</v>
      </c>
      <c r="F49" s="1">
        <v>1</v>
      </c>
    </row>
    <row r="50" spans="2:6" x14ac:dyDescent="0.3">
      <c r="B50" s="1" t="s">
        <v>17</v>
      </c>
      <c r="C50" s="7">
        <v>75</v>
      </c>
      <c r="D50" s="7">
        <f t="shared" si="1"/>
        <v>91.25</v>
      </c>
      <c r="E50" s="7">
        <f t="shared" si="0"/>
        <v>0.82191780821917804</v>
      </c>
      <c r="F50" s="1">
        <v>1</v>
      </c>
    </row>
    <row r="51" spans="2:6" x14ac:dyDescent="0.3">
      <c r="B51" s="1" t="s">
        <v>16</v>
      </c>
      <c r="C51" s="7">
        <v>25</v>
      </c>
      <c r="D51" s="7">
        <f t="shared" si="1"/>
        <v>91.25</v>
      </c>
      <c r="E51" s="7">
        <f t="shared" si="0"/>
        <v>0.27397260273972601</v>
      </c>
      <c r="F51" s="1">
        <v>1</v>
      </c>
    </row>
    <row r="52" spans="2:6" x14ac:dyDescent="0.3">
      <c r="C52" s="6">
        <f>SUM(C2:C51)</f>
        <v>397975</v>
      </c>
      <c r="D52" s="6">
        <f>SUM(D2:D51)</f>
        <v>81540</v>
      </c>
      <c r="E52" s="1">
        <f>C52/D52</f>
        <v>4.8807333823890113</v>
      </c>
    </row>
    <row r="53" spans="2:6" x14ac:dyDescent="0.3">
      <c r="C53" s="7"/>
    </row>
    <row r="54" spans="2:6" x14ac:dyDescent="0.3">
      <c r="C5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25A2-BAD3-4D73-8D3A-07E7DA2A1392}">
  <dimension ref="B1:F2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048576"/>
    </sheetView>
  </sheetViews>
  <sheetFormatPr defaultRowHeight="14.4" x14ac:dyDescent="0.3"/>
  <cols>
    <col min="1" max="1" width="8.88671875" style="1"/>
    <col min="2" max="2" width="55.5546875" style="1" bestFit="1" customWidth="1"/>
    <col min="3" max="3" width="19.33203125" style="1" bestFit="1" customWidth="1"/>
    <col min="4" max="4" width="21" style="7" bestFit="1" customWidth="1"/>
    <col min="5" max="5" width="11.5546875" style="1" bestFit="1" customWidth="1"/>
    <col min="6" max="16384" width="8.88671875" style="1"/>
  </cols>
  <sheetData>
    <row r="1" spans="2:6" ht="28.8" x14ac:dyDescent="0.3">
      <c r="B1" s="18" t="s">
        <v>51</v>
      </c>
      <c r="C1" s="18" t="s">
        <v>49</v>
      </c>
      <c r="D1" s="19" t="s">
        <v>52</v>
      </c>
      <c r="E1" s="18" t="s">
        <v>57</v>
      </c>
      <c r="F1" s="18" t="s">
        <v>56</v>
      </c>
    </row>
    <row r="2" spans="2:6" x14ac:dyDescent="0.3">
      <c r="B2" s="21" t="s">
        <v>0</v>
      </c>
      <c r="C2" s="19">
        <v>90000</v>
      </c>
      <c r="D2" s="19">
        <f>20*365</f>
        <v>7300</v>
      </c>
      <c r="E2" s="19">
        <f>C2/D2</f>
        <v>12.328767123287671</v>
      </c>
      <c r="F2" s="18">
        <v>12</v>
      </c>
    </row>
    <row r="3" spans="2:6" x14ac:dyDescent="0.3">
      <c r="B3" s="18" t="s">
        <v>35</v>
      </c>
      <c r="C3" s="19">
        <v>56000</v>
      </c>
      <c r="D3" s="19">
        <f>14*365</f>
        <v>5110</v>
      </c>
      <c r="E3" s="19">
        <f t="shared" ref="E3:E21" si="0">C3/D3</f>
        <v>10.95890410958904</v>
      </c>
      <c r="F3" s="18">
        <v>12</v>
      </c>
    </row>
    <row r="4" spans="2:6" x14ac:dyDescent="0.3">
      <c r="B4" s="21" t="s">
        <v>70</v>
      </c>
      <c r="C4" s="19">
        <v>44000</v>
      </c>
      <c r="D4" s="19">
        <f>24*365</f>
        <v>8760</v>
      </c>
      <c r="E4" s="19">
        <f t="shared" si="0"/>
        <v>5.0228310502283104</v>
      </c>
      <c r="F4" s="18">
        <v>6</v>
      </c>
    </row>
    <row r="5" spans="2:6" x14ac:dyDescent="0.3">
      <c r="B5" s="18" t="s">
        <v>24</v>
      </c>
      <c r="C5" s="19">
        <v>31000</v>
      </c>
      <c r="D5" s="19">
        <f>30*365</f>
        <v>10950</v>
      </c>
      <c r="E5" s="19">
        <f t="shared" si="0"/>
        <v>2.8310502283105023</v>
      </c>
      <c r="F5" s="18">
        <v>3.5</v>
      </c>
    </row>
    <row r="6" spans="2:6" x14ac:dyDescent="0.3">
      <c r="B6" s="21" t="s">
        <v>45</v>
      </c>
      <c r="C6" s="19">
        <v>29000</v>
      </c>
      <c r="D6" s="19">
        <f>33*365</f>
        <v>12045</v>
      </c>
      <c r="E6" s="19">
        <f t="shared" si="0"/>
        <v>2.4076380240763804</v>
      </c>
      <c r="F6" s="18">
        <v>3.5</v>
      </c>
    </row>
    <row r="7" spans="2:6" x14ac:dyDescent="0.3">
      <c r="B7" s="21" t="s">
        <v>1</v>
      </c>
      <c r="C7" s="19">
        <v>20000</v>
      </c>
      <c r="D7" s="19">
        <f>15*365</f>
        <v>5475</v>
      </c>
      <c r="E7" s="19">
        <f t="shared" si="0"/>
        <v>3.6529680365296802</v>
      </c>
      <c r="F7" s="18">
        <v>4</v>
      </c>
    </row>
    <row r="8" spans="2:6" x14ac:dyDescent="0.3">
      <c r="B8" s="21" t="s">
        <v>36</v>
      </c>
      <c r="C8" s="19">
        <v>18000</v>
      </c>
      <c r="D8" s="19">
        <f>6*365</f>
        <v>2190</v>
      </c>
      <c r="E8" s="19">
        <f t="shared" si="0"/>
        <v>8.2191780821917817</v>
      </c>
      <c r="F8" s="18">
        <v>16</v>
      </c>
    </row>
    <row r="9" spans="2:6" x14ac:dyDescent="0.3">
      <c r="B9" s="21" t="s">
        <v>33</v>
      </c>
      <c r="C9" s="19">
        <v>17550</v>
      </c>
      <c r="D9" s="19">
        <f>16*365</f>
        <v>5840</v>
      </c>
      <c r="E9" s="19">
        <f t="shared" si="0"/>
        <v>3.0051369863013697</v>
      </c>
      <c r="F9" s="18">
        <v>2</v>
      </c>
    </row>
    <row r="10" spans="2:6" x14ac:dyDescent="0.3">
      <c r="B10" s="18" t="s">
        <v>25</v>
      </c>
      <c r="C10" s="19">
        <v>7500</v>
      </c>
      <c r="D10" s="19">
        <f>11*365</f>
        <v>4015</v>
      </c>
      <c r="E10" s="19">
        <f t="shared" si="0"/>
        <v>1.8679950186799501</v>
      </c>
      <c r="F10" s="18">
        <v>2.5</v>
      </c>
    </row>
    <row r="11" spans="2:6" x14ac:dyDescent="0.3">
      <c r="B11" s="18" t="s">
        <v>44</v>
      </c>
      <c r="C11" s="19">
        <v>6000</v>
      </c>
      <c r="D11" s="19">
        <f>0.75*365</f>
        <v>273.75</v>
      </c>
      <c r="E11" s="19">
        <f t="shared" si="0"/>
        <v>21.917808219178081</v>
      </c>
      <c r="F11" s="18">
        <v>25</v>
      </c>
    </row>
    <row r="12" spans="2:6" x14ac:dyDescent="0.3">
      <c r="B12" s="18" t="s">
        <v>26</v>
      </c>
      <c r="C12" s="19">
        <v>5500</v>
      </c>
      <c r="D12" s="19">
        <f>0.5*365</f>
        <v>182.5</v>
      </c>
      <c r="E12" s="19">
        <f t="shared" si="0"/>
        <v>30.136986301369863</v>
      </c>
      <c r="F12" s="18">
        <v>38</v>
      </c>
    </row>
    <row r="13" spans="2:6" x14ac:dyDescent="0.3">
      <c r="B13" s="18" t="s">
        <v>18</v>
      </c>
      <c r="C13" s="19">
        <v>5000</v>
      </c>
      <c r="D13" s="19">
        <f>2*365</f>
        <v>730</v>
      </c>
      <c r="E13" s="19">
        <f t="shared" si="0"/>
        <v>6.8493150684931505</v>
      </c>
      <c r="F13" s="18">
        <v>10</v>
      </c>
    </row>
    <row r="14" spans="2:6" x14ac:dyDescent="0.3">
      <c r="B14" s="21" t="s">
        <v>20</v>
      </c>
      <c r="C14" s="19">
        <v>5000</v>
      </c>
      <c r="D14" s="19">
        <f>13*365</f>
        <v>4745</v>
      </c>
      <c r="E14" s="19">
        <f t="shared" si="0"/>
        <v>1.053740779768177</v>
      </c>
      <c r="F14" s="18">
        <v>1.6</v>
      </c>
    </row>
    <row r="15" spans="2:6" x14ac:dyDescent="0.3">
      <c r="B15" s="21" t="s">
        <v>3</v>
      </c>
      <c r="C15" s="19">
        <v>5000</v>
      </c>
      <c r="D15" s="19">
        <f>1.5*365</f>
        <v>547.5</v>
      </c>
      <c r="E15" s="19">
        <f t="shared" si="0"/>
        <v>9.1324200913242013</v>
      </c>
      <c r="F15" s="18">
        <v>9</v>
      </c>
    </row>
    <row r="16" spans="2:6" x14ac:dyDescent="0.3">
      <c r="B16" s="21" t="s">
        <v>71</v>
      </c>
      <c r="C16" s="19">
        <v>5000</v>
      </c>
      <c r="D16" s="19">
        <v>2500</v>
      </c>
      <c r="E16" s="19">
        <f t="shared" si="0"/>
        <v>2</v>
      </c>
      <c r="F16" s="18">
        <v>2</v>
      </c>
    </row>
    <row r="17" spans="2:6" x14ac:dyDescent="0.3">
      <c r="B17" s="21" t="s">
        <v>39</v>
      </c>
      <c r="C17" s="19">
        <v>5000</v>
      </c>
      <c r="D17" s="19">
        <v>2500</v>
      </c>
      <c r="E17" s="19">
        <f t="shared" si="0"/>
        <v>2</v>
      </c>
      <c r="F17" s="18">
        <v>2.6</v>
      </c>
    </row>
    <row r="18" spans="2:6" x14ac:dyDescent="0.3">
      <c r="B18" s="21" t="s">
        <v>2</v>
      </c>
      <c r="C18" s="19">
        <v>5000</v>
      </c>
      <c r="D18" s="19">
        <v>150</v>
      </c>
      <c r="E18" s="19">
        <f t="shared" si="0"/>
        <v>33.333333333333336</v>
      </c>
      <c r="F18" s="18">
        <v>36</v>
      </c>
    </row>
    <row r="19" spans="2:6" x14ac:dyDescent="0.3">
      <c r="B19" s="21" t="s">
        <v>32</v>
      </c>
      <c r="C19" s="19">
        <v>5000</v>
      </c>
      <c r="D19" s="19">
        <v>1200</v>
      </c>
      <c r="E19" s="19">
        <f t="shared" si="0"/>
        <v>4.166666666666667</v>
      </c>
      <c r="F19" s="18">
        <v>3</v>
      </c>
    </row>
    <row r="20" spans="2:6" x14ac:dyDescent="0.3">
      <c r="B20" s="21" t="s">
        <v>37</v>
      </c>
      <c r="C20" s="19">
        <v>4500</v>
      </c>
      <c r="D20" s="19">
        <f>1.5*365</f>
        <v>547.5</v>
      </c>
      <c r="E20" s="19">
        <f t="shared" si="0"/>
        <v>8.2191780821917817</v>
      </c>
      <c r="F20" s="18">
        <v>8</v>
      </c>
    </row>
    <row r="21" spans="2:6" x14ac:dyDescent="0.3">
      <c r="B21" s="21" t="s">
        <v>23</v>
      </c>
      <c r="C21" s="19">
        <v>4000</v>
      </c>
      <c r="D21" s="19">
        <f>5*365</f>
        <v>1825</v>
      </c>
      <c r="E21" s="19">
        <f t="shared" si="0"/>
        <v>2.1917808219178081</v>
      </c>
      <c r="F21" s="18">
        <v>2</v>
      </c>
    </row>
    <row r="22" spans="2:6" x14ac:dyDescent="0.3">
      <c r="B22" s="18"/>
      <c r="C22" s="19">
        <f>SUM(C2:C21)</f>
        <v>368050</v>
      </c>
      <c r="D22" s="19">
        <f>SUM(D2:D21)</f>
        <v>76886.25</v>
      </c>
      <c r="E22" s="20">
        <f>C22/D22</f>
        <v>4.786941748362028</v>
      </c>
      <c r="F22" s="18"/>
    </row>
    <row r="23" spans="2:6" x14ac:dyDescent="0.3">
      <c r="C23" s="7"/>
    </row>
    <row r="24" spans="2:6" x14ac:dyDescent="0.3">
      <c r="C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D30B-EF89-49B5-82B7-71009CA08A4E}">
  <dimension ref="C6:K25"/>
  <sheetViews>
    <sheetView zoomScale="90" zoomScaleNormal="90" workbookViewId="0">
      <selection activeCell="D10" sqref="D10:E10"/>
    </sheetView>
  </sheetViews>
  <sheetFormatPr defaultRowHeight="14.4" x14ac:dyDescent="0.3"/>
  <cols>
    <col min="1" max="2" width="8.88671875" style="4"/>
    <col min="3" max="3" width="26.88671875" style="4" bestFit="1" customWidth="1"/>
    <col min="4" max="10" width="15.77734375" style="4" customWidth="1"/>
    <col min="11" max="16384" width="8.88671875" style="4"/>
  </cols>
  <sheetData>
    <row r="6" spans="3:6" x14ac:dyDescent="0.3">
      <c r="C6" s="3" t="s">
        <v>52</v>
      </c>
      <c r="D6" s="1" t="s">
        <v>0</v>
      </c>
      <c r="E6" s="1" t="s">
        <v>35</v>
      </c>
    </row>
    <row r="7" spans="3:6" x14ac:dyDescent="0.3">
      <c r="D7" s="4">
        <f>'RM Top 20'!D2</f>
        <v>7300</v>
      </c>
      <c r="E7" s="4">
        <f>'RM Top 20'!D3</f>
        <v>5110</v>
      </c>
    </row>
    <row r="8" spans="3:6" x14ac:dyDescent="0.3">
      <c r="C8" s="15" t="s">
        <v>58</v>
      </c>
    </row>
    <row r="9" spans="3:6" x14ac:dyDescent="0.3">
      <c r="C9" s="16" t="s">
        <v>53</v>
      </c>
      <c r="D9" s="4">
        <v>13</v>
      </c>
      <c r="E9" s="4">
        <v>13</v>
      </c>
    </row>
    <row r="10" spans="3:6" x14ac:dyDescent="0.3">
      <c r="C10" s="16" t="s">
        <v>54</v>
      </c>
      <c r="D10" s="4">
        <v>12</v>
      </c>
      <c r="E10" s="4">
        <v>12</v>
      </c>
    </row>
    <row r="11" spans="3:6" x14ac:dyDescent="0.3">
      <c r="C11" s="14" t="s">
        <v>55</v>
      </c>
      <c r="D11" s="5">
        <f>D7*D10</f>
        <v>87600</v>
      </c>
      <c r="E11" s="5">
        <f>E7*E10</f>
        <v>61320</v>
      </c>
      <c r="F11" s="5">
        <f>SUM(D11:E11)</f>
        <v>148920</v>
      </c>
    </row>
    <row r="12" spans="3:6" x14ac:dyDescent="0.3">
      <c r="C12" s="14"/>
      <c r="F12" s="5"/>
    </row>
    <row r="13" spans="3:6" x14ac:dyDescent="0.3">
      <c r="C13" s="14"/>
      <c r="F13" s="5"/>
    </row>
    <row r="14" spans="3:6" x14ac:dyDescent="0.3">
      <c r="C14" s="14"/>
      <c r="F14" s="5"/>
    </row>
    <row r="17" spans="3:11" x14ac:dyDescent="0.3">
      <c r="D17" s="4" t="s">
        <v>59</v>
      </c>
      <c r="E17" s="4" t="s">
        <v>60</v>
      </c>
      <c r="F17" s="4" t="s">
        <v>62</v>
      </c>
      <c r="G17" s="4" t="s">
        <v>61</v>
      </c>
      <c r="I17" s="4" t="s">
        <v>68</v>
      </c>
    </row>
    <row r="18" spans="3:11" x14ac:dyDescent="0.3">
      <c r="C18" s="4" t="s">
        <v>63</v>
      </c>
      <c r="D18" s="12">
        <v>0</v>
      </c>
      <c r="E18" s="12">
        <v>0</v>
      </c>
      <c r="F18" s="12">
        <v>7300</v>
      </c>
      <c r="G18" s="12">
        <v>5110</v>
      </c>
      <c r="I18" s="13">
        <f>SUMPRODUCT($D$18:$G$18,D19:G19)</f>
        <v>148920</v>
      </c>
    </row>
    <row r="19" spans="3:11" x14ac:dyDescent="0.3">
      <c r="C19" s="4" t="s">
        <v>58</v>
      </c>
      <c r="D19" s="4">
        <f>D9</f>
        <v>13</v>
      </c>
      <c r="E19" s="4">
        <f>E9</f>
        <v>13</v>
      </c>
      <c r="F19" s="4">
        <f>D10</f>
        <v>12</v>
      </c>
      <c r="G19" s="4">
        <f>E10</f>
        <v>12</v>
      </c>
      <c r="I19" s="5"/>
    </row>
    <row r="23" spans="3:11" x14ac:dyDescent="0.3">
      <c r="C23" s="15" t="s">
        <v>64</v>
      </c>
    </row>
    <row r="24" spans="3:11" x14ac:dyDescent="0.3">
      <c r="C24" s="16" t="s">
        <v>67</v>
      </c>
      <c r="D24" s="4">
        <v>1</v>
      </c>
      <c r="F24" s="4">
        <v>1</v>
      </c>
      <c r="I24" s="4">
        <f>SUMPRODUCT($D$18:$G$18,D24:G24)</f>
        <v>7300</v>
      </c>
      <c r="J24" s="4" t="s">
        <v>69</v>
      </c>
      <c r="K24" s="4">
        <f>D7</f>
        <v>7300</v>
      </c>
    </row>
    <row r="25" spans="3:11" x14ac:dyDescent="0.3">
      <c r="C25" s="16" t="s">
        <v>66</v>
      </c>
      <c r="E25" s="4">
        <v>1</v>
      </c>
      <c r="G25" s="4">
        <v>1</v>
      </c>
      <c r="I25" s="4">
        <f>SUMPRODUCT($D$18:$G$18,D25:G25)</f>
        <v>5110</v>
      </c>
      <c r="J25" s="4" t="s">
        <v>69</v>
      </c>
      <c r="K25" s="4">
        <f>E7</f>
        <v>5110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54B2-F068-40D9-943D-715852113F23}">
  <dimension ref="B1:DG44"/>
  <sheetViews>
    <sheetView zoomScale="90" zoomScaleNormal="90" workbookViewId="0">
      <pane xSplit="3" ySplit="17" topLeftCell="O18" activePane="bottomRight" state="frozen"/>
      <selection pane="topRight" activeCell="D1" sqref="D1"/>
      <selection pane="bottomLeft" activeCell="A18" sqref="A18"/>
      <selection pane="bottomRight" activeCell="N17" sqref="N17:W17"/>
    </sheetView>
  </sheetViews>
  <sheetFormatPr defaultRowHeight="14.4" x14ac:dyDescent="0.3"/>
  <cols>
    <col min="1" max="1" width="4.88671875" style="1" customWidth="1"/>
    <col min="2" max="2" width="29" style="1" bestFit="1" customWidth="1"/>
    <col min="3" max="3" width="19.33203125" style="1" bestFit="1" customWidth="1"/>
    <col min="4" max="4" width="21" style="7" bestFit="1" customWidth="1"/>
    <col min="5" max="5" width="11.5546875" style="1" customWidth="1"/>
    <col min="6" max="6" width="8.88671875" style="1"/>
    <col min="7" max="16" width="10.77734375" style="1" customWidth="1"/>
    <col min="17" max="107" width="8.88671875" style="1"/>
    <col min="108" max="108" width="10.88671875" style="1" bestFit="1" customWidth="1"/>
    <col min="109" max="16384" width="8.88671875" style="1"/>
  </cols>
  <sheetData>
    <row r="1" spans="2:108" ht="28.8" x14ac:dyDescent="0.3">
      <c r="B1" s="18" t="s">
        <v>51</v>
      </c>
      <c r="C1" s="18" t="s">
        <v>49</v>
      </c>
      <c r="D1" s="38" t="s">
        <v>99</v>
      </c>
      <c r="E1" s="18" t="s">
        <v>57</v>
      </c>
      <c r="F1" s="18" t="s">
        <v>56</v>
      </c>
      <c r="G1" s="22" t="s">
        <v>73</v>
      </c>
      <c r="H1" s="22" t="s">
        <v>74</v>
      </c>
      <c r="I1" s="22" t="s">
        <v>75</v>
      </c>
      <c r="J1" s="22" t="s">
        <v>76</v>
      </c>
      <c r="K1" s="22" t="s">
        <v>77</v>
      </c>
      <c r="L1" s="22" t="s">
        <v>78</v>
      </c>
      <c r="M1" s="22" t="s">
        <v>79</v>
      </c>
      <c r="N1" s="22" t="s">
        <v>80</v>
      </c>
      <c r="O1" s="22" t="s">
        <v>81</v>
      </c>
      <c r="P1" s="22" t="s">
        <v>82</v>
      </c>
      <c r="Q1" s="1" t="s">
        <v>85</v>
      </c>
    </row>
    <row r="2" spans="2:108" x14ac:dyDescent="0.3">
      <c r="B2" s="18" t="s">
        <v>0</v>
      </c>
      <c r="C2" s="19">
        <v>90000</v>
      </c>
      <c r="D2" s="19">
        <f>20*365</f>
        <v>7300</v>
      </c>
      <c r="E2" s="19">
        <f>C2/D2</f>
        <v>12.328767123287671</v>
      </c>
      <c r="F2" s="18">
        <v>12</v>
      </c>
      <c r="G2" s="1">
        <v>11.5</v>
      </c>
      <c r="H2" s="1">
        <v>12.2</v>
      </c>
      <c r="I2" s="1">
        <v>10</v>
      </c>
      <c r="J2" s="1">
        <v>13</v>
      </c>
      <c r="K2" s="1">
        <v>10.9</v>
      </c>
      <c r="L2" s="17">
        <v>9.9</v>
      </c>
      <c r="M2" s="1">
        <v>12</v>
      </c>
      <c r="N2" s="1">
        <v>12.2</v>
      </c>
      <c r="O2" s="1">
        <v>11.5</v>
      </c>
      <c r="P2" s="1">
        <v>14</v>
      </c>
      <c r="Q2" s="1">
        <f>MIN(G2:P2)</f>
        <v>9.9</v>
      </c>
    </row>
    <row r="3" spans="2:108" x14ac:dyDescent="0.3">
      <c r="B3" s="18" t="s">
        <v>35</v>
      </c>
      <c r="C3" s="19">
        <v>56000</v>
      </c>
      <c r="D3" s="19">
        <f>14*365</f>
        <v>5110</v>
      </c>
      <c r="E3" s="19">
        <f t="shared" ref="E3:E11" si="0">C3/D3</f>
        <v>10.95890410958904</v>
      </c>
      <c r="F3" s="18">
        <v>12</v>
      </c>
      <c r="G3" s="1">
        <v>12</v>
      </c>
      <c r="H3" s="1">
        <v>11.9</v>
      </c>
      <c r="I3" s="1">
        <v>11.8</v>
      </c>
      <c r="J3" s="1">
        <v>12.4</v>
      </c>
      <c r="K3" s="1">
        <v>12</v>
      </c>
      <c r="L3" s="1">
        <v>13</v>
      </c>
      <c r="M3" s="1">
        <v>12.43</v>
      </c>
      <c r="N3" s="1">
        <v>11.4</v>
      </c>
      <c r="O3" s="17">
        <v>10.8</v>
      </c>
      <c r="P3" s="1">
        <v>11</v>
      </c>
      <c r="Q3" s="1">
        <f t="shared" ref="Q3:Q12" si="1">MIN(G3:P3)</f>
        <v>10.8</v>
      </c>
    </row>
    <row r="4" spans="2:108" x14ac:dyDescent="0.3">
      <c r="B4" s="18" t="s">
        <v>70</v>
      </c>
      <c r="C4" s="19">
        <v>44000</v>
      </c>
      <c r="D4" s="19">
        <f>24*365</f>
        <v>8760</v>
      </c>
      <c r="E4" s="19">
        <f t="shared" si="0"/>
        <v>5.0228310502283104</v>
      </c>
      <c r="F4" s="18">
        <v>6</v>
      </c>
      <c r="G4" s="1">
        <v>5.9</v>
      </c>
      <c r="H4" s="1">
        <v>5.8</v>
      </c>
      <c r="I4" s="1">
        <v>6.2</v>
      </c>
      <c r="J4" s="1">
        <v>6.4</v>
      </c>
      <c r="K4" s="1">
        <v>6</v>
      </c>
      <c r="L4" s="1">
        <v>6</v>
      </c>
      <c r="M4" s="17">
        <v>5.5</v>
      </c>
      <c r="N4" s="1">
        <v>7</v>
      </c>
      <c r="O4" s="1">
        <v>6.9</v>
      </c>
      <c r="P4" s="1">
        <v>7</v>
      </c>
      <c r="Q4" s="1">
        <f t="shared" si="1"/>
        <v>5.5</v>
      </c>
    </row>
    <row r="5" spans="2:108" x14ac:dyDescent="0.3">
      <c r="B5" s="18" t="s">
        <v>24</v>
      </c>
      <c r="C5" s="19">
        <v>31000</v>
      </c>
      <c r="D5" s="19">
        <f>30*365</f>
        <v>10950</v>
      </c>
      <c r="E5" s="19">
        <f t="shared" si="0"/>
        <v>2.8310502283105023</v>
      </c>
      <c r="F5" s="18">
        <v>3.5</v>
      </c>
      <c r="G5" s="1">
        <v>3.5</v>
      </c>
      <c r="H5" s="1">
        <v>3.4</v>
      </c>
      <c r="I5" s="1">
        <v>3.45</v>
      </c>
      <c r="J5" s="17">
        <v>3.3</v>
      </c>
      <c r="K5" s="1">
        <v>4</v>
      </c>
      <c r="L5" s="1">
        <v>3.9</v>
      </c>
      <c r="M5" s="1">
        <v>3.87</v>
      </c>
      <c r="N5" s="1">
        <v>3.5</v>
      </c>
      <c r="O5" s="1">
        <v>3.4</v>
      </c>
      <c r="P5" s="1">
        <v>4</v>
      </c>
      <c r="Q5" s="1">
        <f t="shared" si="1"/>
        <v>3.3</v>
      </c>
    </row>
    <row r="6" spans="2:108" x14ac:dyDescent="0.3">
      <c r="B6" s="18" t="s">
        <v>45</v>
      </c>
      <c r="C6" s="19">
        <v>29000</v>
      </c>
      <c r="D6" s="19">
        <f>33*365</f>
        <v>12045</v>
      </c>
      <c r="E6" s="19">
        <f t="shared" si="0"/>
        <v>2.4076380240763804</v>
      </c>
      <c r="F6" s="18">
        <v>3.5</v>
      </c>
      <c r="G6" s="1">
        <v>4</v>
      </c>
      <c r="H6" s="1">
        <v>3.4</v>
      </c>
      <c r="I6" s="1">
        <v>3.5</v>
      </c>
      <c r="J6" s="1">
        <v>3.87</v>
      </c>
      <c r="K6" s="1">
        <v>3.9</v>
      </c>
      <c r="L6" s="1">
        <v>4</v>
      </c>
      <c r="M6" s="17">
        <v>3.3</v>
      </c>
      <c r="N6" s="1">
        <v>3.45</v>
      </c>
      <c r="O6" s="1">
        <v>3.4</v>
      </c>
      <c r="P6" s="1">
        <v>3.5</v>
      </c>
      <c r="Q6" s="1">
        <f t="shared" si="1"/>
        <v>3.3</v>
      </c>
    </row>
    <row r="7" spans="2:108" x14ac:dyDescent="0.3">
      <c r="B7" s="18" t="s">
        <v>1</v>
      </c>
      <c r="C7" s="19">
        <v>20000</v>
      </c>
      <c r="D7" s="19">
        <f>15*365</f>
        <v>5475</v>
      </c>
      <c r="E7" s="19">
        <f t="shared" si="0"/>
        <v>3.6529680365296802</v>
      </c>
      <c r="F7" s="18">
        <v>4</v>
      </c>
      <c r="G7" s="1">
        <v>4</v>
      </c>
      <c r="H7" s="1">
        <v>4.2</v>
      </c>
      <c r="I7" s="1">
        <v>4.3</v>
      </c>
      <c r="J7" s="1">
        <v>3.9</v>
      </c>
      <c r="K7" s="17">
        <v>3.87</v>
      </c>
      <c r="L7" s="1">
        <v>4</v>
      </c>
      <c r="M7" s="1">
        <v>4.2</v>
      </c>
      <c r="N7" s="1">
        <v>4.45</v>
      </c>
      <c r="O7" s="1">
        <v>3.98</v>
      </c>
      <c r="P7" s="1">
        <v>4</v>
      </c>
      <c r="Q7" s="1">
        <f t="shared" si="1"/>
        <v>3.87</v>
      </c>
    </row>
    <row r="8" spans="2:108" x14ac:dyDescent="0.3">
      <c r="B8" s="18" t="s">
        <v>36</v>
      </c>
      <c r="C8" s="19">
        <v>18000</v>
      </c>
      <c r="D8" s="19">
        <f>6*365</f>
        <v>2190</v>
      </c>
      <c r="E8" s="19">
        <f t="shared" si="0"/>
        <v>8.2191780821917817</v>
      </c>
      <c r="F8" s="18">
        <v>16</v>
      </c>
      <c r="G8" s="1">
        <v>15.5</v>
      </c>
      <c r="H8" s="1">
        <v>15.45</v>
      </c>
      <c r="I8" s="1">
        <v>15.9</v>
      </c>
      <c r="J8" s="1">
        <v>16</v>
      </c>
      <c r="K8" s="1">
        <v>16.2</v>
      </c>
      <c r="L8" s="1">
        <v>15.45</v>
      </c>
      <c r="M8" s="1">
        <v>15.98</v>
      </c>
      <c r="N8" s="1">
        <v>16</v>
      </c>
      <c r="O8" s="1">
        <v>16.3</v>
      </c>
      <c r="P8" s="17">
        <v>15.2</v>
      </c>
      <c r="Q8" s="1">
        <f t="shared" si="1"/>
        <v>15.2</v>
      </c>
    </row>
    <row r="9" spans="2:108" x14ac:dyDescent="0.3">
      <c r="B9" s="18" t="s">
        <v>33</v>
      </c>
      <c r="C9" s="19">
        <v>17550</v>
      </c>
      <c r="D9" s="19">
        <f>16*365</f>
        <v>5840</v>
      </c>
      <c r="E9" s="19">
        <f t="shared" si="0"/>
        <v>3.0051369863013697</v>
      </c>
      <c r="F9" s="18">
        <v>2</v>
      </c>
      <c r="G9" s="1">
        <v>2</v>
      </c>
      <c r="H9" s="1">
        <v>2.2000000000000002</v>
      </c>
      <c r="I9" s="1">
        <v>2.2999999999999998</v>
      </c>
      <c r="J9" s="1">
        <v>2.12</v>
      </c>
      <c r="K9" s="1">
        <v>2.4500000000000002</v>
      </c>
      <c r="L9" s="17">
        <v>1.95</v>
      </c>
      <c r="M9" s="1">
        <v>1.96</v>
      </c>
      <c r="N9" s="1">
        <v>2</v>
      </c>
      <c r="O9" s="1">
        <v>2.2000000000000002</v>
      </c>
      <c r="P9" s="1">
        <v>2.8</v>
      </c>
      <c r="Q9" s="1">
        <f t="shared" si="1"/>
        <v>1.95</v>
      </c>
    </row>
    <row r="10" spans="2:108" x14ac:dyDescent="0.3">
      <c r="B10" s="18" t="s">
        <v>83</v>
      </c>
      <c r="C10" s="19">
        <v>7500</v>
      </c>
      <c r="D10" s="19">
        <f>11*365</f>
        <v>4015</v>
      </c>
      <c r="E10" s="19">
        <f t="shared" si="0"/>
        <v>1.8679950186799501</v>
      </c>
      <c r="F10" s="18">
        <v>2.5</v>
      </c>
      <c r="G10" s="1">
        <v>2.5</v>
      </c>
      <c r="H10" s="1">
        <v>2.4500000000000002</v>
      </c>
      <c r="I10" s="1">
        <v>2.2999999999999998</v>
      </c>
      <c r="J10" s="1">
        <v>2.39</v>
      </c>
      <c r="K10" s="1">
        <v>2.78</v>
      </c>
      <c r="L10" s="1">
        <v>2.98</v>
      </c>
      <c r="M10" s="17">
        <v>2.2000000000000002</v>
      </c>
      <c r="N10" s="1">
        <v>2.5</v>
      </c>
      <c r="O10" s="1">
        <v>2.5</v>
      </c>
      <c r="P10" s="1">
        <v>2.56</v>
      </c>
      <c r="Q10" s="1">
        <f t="shared" si="1"/>
        <v>2.2000000000000002</v>
      </c>
    </row>
    <row r="11" spans="2:108" x14ac:dyDescent="0.3">
      <c r="B11" s="18" t="s">
        <v>44</v>
      </c>
      <c r="C11" s="19">
        <v>6000</v>
      </c>
      <c r="D11" s="19">
        <f>0.75*365</f>
        <v>273.75</v>
      </c>
      <c r="E11" s="19">
        <f t="shared" si="0"/>
        <v>21.917808219178081</v>
      </c>
      <c r="F11" s="18">
        <v>25</v>
      </c>
      <c r="G11" s="17">
        <v>25</v>
      </c>
      <c r="H11" s="17">
        <v>25</v>
      </c>
      <c r="I11" s="17">
        <v>25</v>
      </c>
      <c r="J11" s="1">
        <v>35</v>
      </c>
      <c r="K11" s="1">
        <v>35</v>
      </c>
      <c r="L11" s="17">
        <v>25</v>
      </c>
      <c r="M11" s="17">
        <v>25.5</v>
      </c>
      <c r="N11" s="17">
        <v>25.9</v>
      </c>
      <c r="O11" s="1">
        <v>30</v>
      </c>
      <c r="P11" s="17">
        <v>25</v>
      </c>
      <c r="Q11" s="17">
        <f t="shared" si="1"/>
        <v>25</v>
      </c>
      <c r="R11" s="17"/>
    </row>
    <row r="12" spans="2:108" ht="28.8" x14ac:dyDescent="0.3">
      <c r="B12" s="1" t="s">
        <v>87</v>
      </c>
      <c r="C12" s="7"/>
      <c r="D12" s="7">
        <f>SUM(D2:D11)</f>
        <v>61958.75</v>
      </c>
      <c r="G12" s="7">
        <v>7500</v>
      </c>
      <c r="H12" s="1">
        <v>7500</v>
      </c>
      <c r="I12" s="1">
        <v>7500</v>
      </c>
      <c r="J12" s="1">
        <v>7500</v>
      </c>
      <c r="K12" s="1">
        <v>7500</v>
      </c>
      <c r="L12" s="1">
        <v>7500</v>
      </c>
      <c r="M12" s="1">
        <v>7500</v>
      </c>
      <c r="N12" s="1">
        <v>7500</v>
      </c>
      <c r="O12" s="1">
        <v>7500</v>
      </c>
      <c r="P12" s="1">
        <v>7500</v>
      </c>
      <c r="Q12" s="1">
        <f t="shared" si="1"/>
        <v>7500</v>
      </c>
    </row>
    <row r="13" spans="2:108" x14ac:dyDescent="0.3">
      <c r="C13" s="7"/>
    </row>
    <row r="15" spans="2:108" x14ac:dyDescent="0.3">
      <c r="D15" s="35" t="s">
        <v>73</v>
      </c>
      <c r="E15" s="36"/>
      <c r="F15" s="36"/>
      <c r="G15" s="36"/>
      <c r="H15" s="36"/>
      <c r="I15" s="36"/>
      <c r="J15" s="36"/>
      <c r="K15" s="36"/>
      <c r="L15" s="36"/>
      <c r="M15" s="37"/>
      <c r="N15" s="35" t="s">
        <v>74</v>
      </c>
      <c r="O15" s="36"/>
      <c r="P15" s="36"/>
      <c r="Q15" s="36"/>
      <c r="R15" s="36"/>
      <c r="S15" s="36"/>
      <c r="T15" s="36"/>
      <c r="U15" s="36"/>
      <c r="V15" s="36"/>
      <c r="W15" s="37"/>
      <c r="X15" s="35" t="s">
        <v>75</v>
      </c>
      <c r="Y15" s="36"/>
      <c r="Z15" s="36"/>
      <c r="AA15" s="36"/>
      <c r="AB15" s="36"/>
      <c r="AC15" s="36"/>
      <c r="AD15" s="36"/>
      <c r="AE15" s="36"/>
      <c r="AF15" s="36"/>
      <c r="AG15" s="37"/>
      <c r="AH15" s="35" t="s">
        <v>76</v>
      </c>
      <c r="AI15" s="36"/>
      <c r="AJ15" s="36"/>
      <c r="AK15" s="36"/>
      <c r="AL15" s="36"/>
      <c r="AM15" s="36"/>
      <c r="AN15" s="36"/>
      <c r="AO15" s="36"/>
      <c r="AP15" s="36"/>
      <c r="AQ15" s="37"/>
      <c r="AR15" s="35" t="s">
        <v>77</v>
      </c>
      <c r="AS15" s="36"/>
      <c r="AT15" s="36"/>
      <c r="AU15" s="36"/>
      <c r="AV15" s="36"/>
      <c r="AW15" s="36"/>
      <c r="AX15" s="36"/>
      <c r="AY15" s="36"/>
      <c r="AZ15" s="36"/>
      <c r="BA15" s="37"/>
      <c r="BB15" s="35" t="s">
        <v>78</v>
      </c>
      <c r="BC15" s="36"/>
      <c r="BD15" s="36"/>
      <c r="BE15" s="36"/>
      <c r="BF15" s="36"/>
      <c r="BG15" s="36"/>
      <c r="BH15" s="36"/>
      <c r="BI15" s="36"/>
      <c r="BJ15" s="36"/>
      <c r="BK15" s="37"/>
      <c r="BL15" s="35" t="s">
        <v>79</v>
      </c>
      <c r="BM15" s="36"/>
      <c r="BN15" s="36"/>
      <c r="BO15" s="36"/>
      <c r="BP15" s="36"/>
      <c r="BQ15" s="36"/>
      <c r="BR15" s="36"/>
      <c r="BS15" s="36"/>
      <c r="BT15" s="36"/>
      <c r="BU15" s="37"/>
      <c r="BV15" s="35" t="s">
        <v>80</v>
      </c>
      <c r="BW15" s="36"/>
      <c r="BX15" s="36"/>
      <c r="BY15" s="36"/>
      <c r="BZ15" s="36"/>
      <c r="CA15" s="36"/>
      <c r="CB15" s="36"/>
      <c r="CC15" s="36"/>
      <c r="CD15" s="36"/>
      <c r="CE15" s="37"/>
      <c r="CF15" s="35" t="s">
        <v>81</v>
      </c>
      <c r="CG15" s="36"/>
      <c r="CH15" s="36"/>
      <c r="CI15" s="36"/>
      <c r="CJ15" s="36"/>
      <c r="CK15" s="36"/>
      <c r="CL15" s="36"/>
      <c r="CM15" s="36"/>
      <c r="CN15" s="36"/>
      <c r="CO15" s="37"/>
      <c r="CP15" s="35" t="s">
        <v>82</v>
      </c>
      <c r="CQ15" s="36"/>
      <c r="CR15" s="36"/>
      <c r="CS15" s="36"/>
      <c r="CT15" s="36"/>
      <c r="CU15" s="36"/>
      <c r="CV15" s="36"/>
      <c r="CW15" s="36"/>
      <c r="CX15" s="36"/>
      <c r="CY15" s="37"/>
    </row>
    <row r="16" spans="2:108" ht="28.8" x14ac:dyDescent="0.3">
      <c r="D16" s="18" t="s">
        <v>0</v>
      </c>
      <c r="E16" s="18" t="s">
        <v>35</v>
      </c>
      <c r="F16" s="18" t="s">
        <v>70</v>
      </c>
      <c r="G16" s="18" t="s">
        <v>24</v>
      </c>
      <c r="H16" s="18" t="s">
        <v>45</v>
      </c>
      <c r="I16" s="18" t="s">
        <v>1</v>
      </c>
      <c r="J16" s="18" t="s">
        <v>36</v>
      </c>
      <c r="K16" s="18" t="s">
        <v>33</v>
      </c>
      <c r="L16" s="18" t="s">
        <v>83</v>
      </c>
      <c r="M16" s="18" t="s">
        <v>44</v>
      </c>
      <c r="N16" s="23" t="s">
        <v>0</v>
      </c>
      <c r="O16" s="24" t="s">
        <v>35</v>
      </c>
      <c r="P16" s="24" t="s">
        <v>70</v>
      </c>
      <c r="Q16" s="24" t="s">
        <v>24</v>
      </c>
      <c r="R16" s="24" t="s">
        <v>45</v>
      </c>
      <c r="S16" s="24" t="s">
        <v>1</v>
      </c>
      <c r="T16" s="24" t="s">
        <v>36</v>
      </c>
      <c r="U16" s="24" t="s">
        <v>33</v>
      </c>
      <c r="V16" s="24" t="s">
        <v>83</v>
      </c>
      <c r="W16" s="25" t="s">
        <v>44</v>
      </c>
      <c r="X16" s="23" t="s">
        <v>0</v>
      </c>
      <c r="Y16" s="24" t="s">
        <v>35</v>
      </c>
      <c r="Z16" s="24" t="s">
        <v>70</v>
      </c>
      <c r="AA16" s="24" t="s">
        <v>24</v>
      </c>
      <c r="AB16" s="24" t="s">
        <v>45</v>
      </c>
      <c r="AC16" s="24" t="s">
        <v>1</v>
      </c>
      <c r="AD16" s="24" t="s">
        <v>36</v>
      </c>
      <c r="AE16" s="24" t="s">
        <v>33</v>
      </c>
      <c r="AF16" s="24" t="s">
        <v>83</v>
      </c>
      <c r="AG16" s="25" t="s">
        <v>44</v>
      </c>
      <c r="AH16" s="23" t="s">
        <v>0</v>
      </c>
      <c r="AI16" s="24" t="s">
        <v>35</v>
      </c>
      <c r="AJ16" s="24" t="s">
        <v>70</v>
      </c>
      <c r="AK16" s="24" t="s">
        <v>24</v>
      </c>
      <c r="AL16" s="24" t="s">
        <v>45</v>
      </c>
      <c r="AM16" s="24" t="s">
        <v>1</v>
      </c>
      <c r="AN16" s="24" t="s">
        <v>36</v>
      </c>
      <c r="AO16" s="24" t="s">
        <v>33</v>
      </c>
      <c r="AP16" s="24" t="s">
        <v>83</v>
      </c>
      <c r="AQ16" s="25" t="s">
        <v>44</v>
      </c>
      <c r="AR16" s="23" t="s">
        <v>0</v>
      </c>
      <c r="AS16" s="24" t="s">
        <v>35</v>
      </c>
      <c r="AT16" s="24" t="s">
        <v>70</v>
      </c>
      <c r="AU16" s="24" t="s">
        <v>24</v>
      </c>
      <c r="AV16" s="24" t="s">
        <v>45</v>
      </c>
      <c r="AW16" s="24" t="s">
        <v>1</v>
      </c>
      <c r="AX16" s="24" t="s">
        <v>36</v>
      </c>
      <c r="AY16" s="24" t="s">
        <v>33</v>
      </c>
      <c r="AZ16" s="24" t="s">
        <v>83</v>
      </c>
      <c r="BA16" s="25" t="s">
        <v>44</v>
      </c>
      <c r="BB16" s="23" t="s">
        <v>0</v>
      </c>
      <c r="BC16" s="24" t="s">
        <v>35</v>
      </c>
      <c r="BD16" s="24" t="s">
        <v>70</v>
      </c>
      <c r="BE16" s="24" t="s">
        <v>24</v>
      </c>
      <c r="BF16" s="24" t="s">
        <v>45</v>
      </c>
      <c r="BG16" s="24" t="s">
        <v>1</v>
      </c>
      <c r="BH16" s="24" t="s">
        <v>36</v>
      </c>
      <c r="BI16" s="24" t="s">
        <v>33</v>
      </c>
      <c r="BJ16" s="24" t="s">
        <v>83</v>
      </c>
      <c r="BK16" s="25" t="s">
        <v>44</v>
      </c>
      <c r="BL16" s="23" t="s">
        <v>0</v>
      </c>
      <c r="BM16" s="24" t="s">
        <v>35</v>
      </c>
      <c r="BN16" s="24" t="s">
        <v>70</v>
      </c>
      <c r="BO16" s="24" t="s">
        <v>24</v>
      </c>
      <c r="BP16" s="24" t="s">
        <v>45</v>
      </c>
      <c r="BQ16" s="24" t="s">
        <v>1</v>
      </c>
      <c r="BR16" s="24" t="s">
        <v>36</v>
      </c>
      <c r="BS16" s="24" t="s">
        <v>33</v>
      </c>
      <c r="BT16" s="24" t="s">
        <v>83</v>
      </c>
      <c r="BU16" s="25" t="s">
        <v>44</v>
      </c>
      <c r="BV16" s="23" t="s">
        <v>0</v>
      </c>
      <c r="BW16" s="24" t="s">
        <v>35</v>
      </c>
      <c r="BX16" s="24" t="s">
        <v>70</v>
      </c>
      <c r="BY16" s="24" t="s">
        <v>24</v>
      </c>
      <c r="BZ16" s="24" t="s">
        <v>45</v>
      </c>
      <c r="CA16" s="24" t="s">
        <v>1</v>
      </c>
      <c r="CB16" s="24" t="s">
        <v>36</v>
      </c>
      <c r="CC16" s="24" t="s">
        <v>33</v>
      </c>
      <c r="CD16" s="24" t="s">
        <v>83</v>
      </c>
      <c r="CE16" s="25" t="s">
        <v>44</v>
      </c>
      <c r="CF16" s="23" t="s">
        <v>0</v>
      </c>
      <c r="CG16" s="24" t="s">
        <v>35</v>
      </c>
      <c r="CH16" s="24" t="s">
        <v>70</v>
      </c>
      <c r="CI16" s="24" t="s">
        <v>24</v>
      </c>
      <c r="CJ16" s="24" t="s">
        <v>45</v>
      </c>
      <c r="CK16" s="24" t="s">
        <v>1</v>
      </c>
      <c r="CL16" s="24" t="s">
        <v>36</v>
      </c>
      <c r="CM16" s="24" t="s">
        <v>33</v>
      </c>
      <c r="CN16" s="24" t="s">
        <v>83</v>
      </c>
      <c r="CO16" s="25" t="s">
        <v>44</v>
      </c>
      <c r="CP16" s="23" t="s">
        <v>0</v>
      </c>
      <c r="CQ16" s="24" t="s">
        <v>35</v>
      </c>
      <c r="CR16" s="24" t="s">
        <v>70</v>
      </c>
      <c r="CS16" s="24" t="s">
        <v>24</v>
      </c>
      <c r="CT16" s="24" t="s">
        <v>45</v>
      </c>
      <c r="CU16" s="24" t="s">
        <v>1</v>
      </c>
      <c r="CV16" s="24" t="s">
        <v>36</v>
      </c>
      <c r="CW16" s="24" t="s">
        <v>33</v>
      </c>
      <c r="CX16" s="24" t="s">
        <v>83</v>
      </c>
      <c r="CY16" s="25" t="s">
        <v>44</v>
      </c>
      <c r="DD16" s="1" t="s">
        <v>55</v>
      </c>
    </row>
    <row r="17" spans="3:111" x14ac:dyDescent="0.3">
      <c r="C17" s="3" t="s">
        <v>63</v>
      </c>
      <c r="D17" s="29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>
        <v>273.75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6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8">
        <v>0</v>
      </c>
      <c r="AH17" s="26">
        <v>0</v>
      </c>
      <c r="AI17" s="27">
        <v>0</v>
      </c>
      <c r="AJ17" s="27">
        <v>0</v>
      </c>
      <c r="AK17" s="27">
        <v>10950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8">
        <v>0</v>
      </c>
      <c r="AR17" s="26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5475</v>
      </c>
      <c r="AX17" s="27">
        <v>0</v>
      </c>
      <c r="AY17" s="27">
        <v>0</v>
      </c>
      <c r="AZ17" s="27">
        <v>0</v>
      </c>
      <c r="BA17" s="28">
        <v>0</v>
      </c>
      <c r="BB17" s="26">
        <v>7300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5840</v>
      </c>
      <c r="BJ17" s="27">
        <v>0</v>
      </c>
      <c r="BK17" s="28">
        <v>0</v>
      </c>
      <c r="BL17" s="26">
        <v>0</v>
      </c>
      <c r="BM17" s="27">
        <v>0</v>
      </c>
      <c r="BN17" s="27">
        <v>8760</v>
      </c>
      <c r="BO17" s="27">
        <v>0</v>
      </c>
      <c r="BP17" s="27">
        <v>12045</v>
      </c>
      <c r="BQ17" s="27">
        <v>0</v>
      </c>
      <c r="BR17" s="27">
        <v>0</v>
      </c>
      <c r="BS17" s="27">
        <v>0</v>
      </c>
      <c r="BT17" s="27">
        <v>4015</v>
      </c>
      <c r="BU17" s="28">
        <v>0</v>
      </c>
      <c r="BV17" s="26">
        <v>0</v>
      </c>
      <c r="BW17" s="27">
        <v>0</v>
      </c>
      <c r="BX17" s="27">
        <v>0</v>
      </c>
      <c r="BY17" s="27">
        <v>0</v>
      </c>
      <c r="BZ17" s="27">
        <v>0</v>
      </c>
      <c r="CA17" s="27">
        <v>0</v>
      </c>
      <c r="CB17" s="27">
        <v>0</v>
      </c>
      <c r="CC17" s="27">
        <v>0</v>
      </c>
      <c r="CD17" s="27">
        <v>0</v>
      </c>
      <c r="CE17" s="28">
        <v>0</v>
      </c>
      <c r="CF17" s="26">
        <v>0</v>
      </c>
      <c r="CG17" s="27">
        <v>5110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8">
        <v>0</v>
      </c>
      <c r="CP17" s="26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2190</v>
      </c>
      <c r="CW17" s="27">
        <v>0</v>
      </c>
      <c r="CX17" s="27">
        <v>0</v>
      </c>
      <c r="CY17" s="28">
        <v>0</v>
      </c>
      <c r="DD17" s="30">
        <f>SUMPRODUCT($D$17:$CY$17,D18:CY18)</f>
        <v>333062.5</v>
      </c>
    </row>
    <row r="18" spans="3:111" x14ac:dyDescent="0.3">
      <c r="C18" s="1" t="s">
        <v>84</v>
      </c>
      <c r="D18" s="1">
        <v>11.5</v>
      </c>
      <c r="E18" s="1">
        <v>12</v>
      </c>
      <c r="F18" s="1">
        <v>5.9</v>
      </c>
      <c r="G18" s="1">
        <v>3.5</v>
      </c>
      <c r="H18" s="1">
        <v>4</v>
      </c>
      <c r="I18" s="1">
        <v>4</v>
      </c>
      <c r="J18" s="1">
        <v>15.5</v>
      </c>
      <c r="K18" s="1">
        <v>2</v>
      </c>
      <c r="L18" s="1">
        <v>2.5</v>
      </c>
      <c r="M18" s="1">
        <v>25</v>
      </c>
      <c r="N18" s="1">
        <v>12.2</v>
      </c>
      <c r="O18" s="1">
        <v>11.9</v>
      </c>
      <c r="P18" s="1">
        <v>5.8</v>
      </c>
      <c r="Q18" s="1">
        <v>3.4</v>
      </c>
      <c r="R18" s="1">
        <v>3.4</v>
      </c>
      <c r="S18" s="1">
        <v>4.2</v>
      </c>
      <c r="T18" s="1">
        <v>15.45</v>
      </c>
      <c r="U18" s="1">
        <v>2.2000000000000002</v>
      </c>
      <c r="V18" s="1">
        <v>2.4500000000000002</v>
      </c>
      <c r="W18" s="1">
        <v>25</v>
      </c>
      <c r="X18" s="1">
        <v>10</v>
      </c>
      <c r="Y18" s="1">
        <v>11.8</v>
      </c>
      <c r="Z18" s="1">
        <v>6.2</v>
      </c>
      <c r="AA18" s="1">
        <v>3.45</v>
      </c>
      <c r="AB18" s="1">
        <v>3.5</v>
      </c>
      <c r="AC18" s="1">
        <v>4.3</v>
      </c>
      <c r="AD18" s="1">
        <v>15.9</v>
      </c>
      <c r="AE18" s="1">
        <v>2.2999999999999998</v>
      </c>
      <c r="AF18" s="1">
        <v>2.2999999999999998</v>
      </c>
      <c r="AG18" s="1">
        <v>25</v>
      </c>
      <c r="AH18" s="1">
        <v>13</v>
      </c>
      <c r="AI18" s="1">
        <v>12.4</v>
      </c>
      <c r="AJ18" s="1">
        <v>6.4</v>
      </c>
      <c r="AK18" s="1">
        <v>3.3</v>
      </c>
      <c r="AL18" s="1">
        <v>3.87</v>
      </c>
      <c r="AM18" s="1">
        <v>3.9</v>
      </c>
      <c r="AN18" s="1">
        <v>16</v>
      </c>
      <c r="AO18" s="1">
        <v>2.12</v>
      </c>
      <c r="AP18" s="1">
        <v>2.39</v>
      </c>
      <c r="AQ18" s="1">
        <v>35</v>
      </c>
      <c r="AR18" s="1">
        <v>10.9</v>
      </c>
      <c r="AS18" s="1">
        <v>12</v>
      </c>
      <c r="AT18" s="1">
        <v>6</v>
      </c>
      <c r="AU18" s="1">
        <v>4</v>
      </c>
      <c r="AV18" s="1">
        <v>3.9</v>
      </c>
      <c r="AW18" s="1">
        <v>3.87</v>
      </c>
      <c r="AX18" s="1">
        <v>16.2</v>
      </c>
      <c r="AY18" s="1">
        <v>2.4500000000000002</v>
      </c>
      <c r="AZ18" s="1">
        <v>2.78</v>
      </c>
      <c r="BA18" s="1">
        <v>35</v>
      </c>
      <c r="BB18" s="1">
        <v>9.9</v>
      </c>
      <c r="BC18" s="1">
        <v>13</v>
      </c>
      <c r="BD18" s="1">
        <v>6</v>
      </c>
      <c r="BE18" s="1">
        <v>3.9</v>
      </c>
      <c r="BF18" s="1">
        <v>4</v>
      </c>
      <c r="BG18" s="1">
        <v>4</v>
      </c>
      <c r="BH18" s="1">
        <v>15.45</v>
      </c>
      <c r="BI18" s="1">
        <v>1.95</v>
      </c>
      <c r="BJ18" s="1">
        <v>2.98</v>
      </c>
      <c r="BK18" s="1">
        <v>25</v>
      </c>
      <c r="BL18" s="1">
        <v>12</v>
      </c>
      <c r="BM18" s="1">
        <v>12.43</v>
      </c>
      <c r="BN18" s="1">
        <v>5.5</v>
      </c>
      <c r="BO18" s="1">
        <v>3.87</v>
      </c>
      <c r="BP18" s="1">
        <v>3.3</v>
      </c>
      <c r="BQ18" s="1">
        <v>4.2</v>
      </c>
      <c r="BR18" s="1">
        <v>15.98</v>
      </c>
      <c r="BS18" s="1">
        <v>1.96</v>
      </c>
      <c r="BT18" s="1">
        <v>2.2000000000000002</v>
      </c>
      <c r="BU18" s="1">
        <v>25.5</v>
      </c>
      <c r="BV18" s="1">
        <v>12.2</v>
      </c>
      <c r="BW18" s="1">
        <v>11.4</v>
      </c>
      <c r="BX18" s="1">
        <v>7</v>
      </c>
      <c r="BY18" s="1">
        <v>3.5</v>
      </c>
      <c r="BZ18" s="1">
        <v>3.45</v>
      </c>
      <c r="CA18" s="1">
        <v>4.45</v>
      </c>
      <c r="CB18" s="1">
        <v>16</v>
      </c>
      <c r="CC18" s="1">
        <v>2</v>
      </c>
      <c r="CD18" s="1">
        <v>2.5</v>
      </c>
      <c r="CE18" s="1">
        <v>25.9</v>
      </c>
      <c r="CF18" s="1">
        <v>11.5</v>
      </c>
      <c r="CG18" s="1">
        <v>10.8</v>
      </c>
      <c r="CH18" s="1">
        <v>6.9</v>
      </c>
      <c r="CI18" s="1">
        <v>3.4</v>
      </c>
      <c r="CJ18" s="1">
        <v>3.4</v>
      </c>
      <c r="CK18" s="1">
        <v>3.98</v>
      </c>
      <c r="CL18" s="1">
        <v>16.3</v>
      </c>
      <c r="CM18" s="1">
        <v>2.2000000000000002</v>
      </c>
      <c r="CN18" s="1">
        <v>2.5</v>
      </c>
      <c r="CO18" s="1">
        <v>30</v>
      </c>
      <c r="CP18" s="1">
        <v>14</v>
      </c>
      <c r="CQ18" s="1">
        <v>11</v>
      </c>
      <c r="CR18" s="1">
        <v>7</v>
      </c>
      <c r="CS18" s="1">
        <v>4</v>
      </c>
      <c r="CT18" s="1">
        <v>3.5</v>
      </c>
      <c r="CU18" s="1">
        <v>4</v>
      </c>
      <c r="CV18" s="1">
        <v>15.2</v>
      </c>
      <c r="CW18" s="1">
        <v>2.8</v>
      </c>
      <c r="CX18" s="1">
        <v>2.56</v>
      </c>
      <c r="CY18" s="1">
        <v>25</v>
      </c>
    </row>
    <row r="21" spans="3:111" x14ac:dyDescent="0.3">
      <c r="C21" s="3" t="s">
        <v>72</v>
      </c>
    </row>
    <row r="22" spans="3:111" x14ac:dyDescent="0.3">
      <c r="C22" s="18" t="s">
        <v>0</v>
      </c>
      <c r="D22" s="7">
        <v>1</v>
      </c>
      <c r="N22" s="7">
        <v>1</v>
      </c>
      <c r="X22" s="7">
        <v>1</v>
      </c>
      <c r="AH22" s="7">
        <v>1</v>
      </c>
      <c r="AR22" s="7">
        <v>1</v>
      </c>
      <c r="BB22" s="7">
        <v>1</v>
      </c>
      <c r="BL22" s="7">
        <v>1</v>
      </c>
      <c r="BV22" s="7">
        <v>1</v>
      </c>
      <c r="CF22" s="7">
        <v>1</v>
      </c>
      <c r="CP22" s="7">
        <v>1</v>
      </c>
      <c r="DD22" s="1">
        <f>SUMPRODUCT($D$17:$CY$17,D22:CY22)</f>
        <v>7300</v>
      </c>
      <c r="DF22" s="1" t="s">
        <v>69</v>
      </c>
      <c r="DG22" s="2">
        <v>7300</v>
      </c>
    </row>
    <row r="23" spans="3:111" x14ac:dyDescent="0.3">
      <c r="C23" s="18" t="s">
        <v>35</v>
      </c>
      <c r="E23" s="1">
        <v>1</v>
      </c>
      <c r="F23" s="7"/>
      <c r="N23" s="7"/>
      <c r="O23" s="1">
        <v>1</v>
      </c>
      <c r="P23" s="7"/>
      <c r="X23" s="7"/>
      <c r="Y23" s="1">
        <v>1</v>
      </c>
      <c r="Z23" s="7"/>
      <c r="AH23" s="7"/>
      <c r="AI23" s="1">
        <v>1</v>
      </c>
      <c r="AJ23" s="7"/>
      <c r="AR23" s="7"/>
      <c r="AS23" s="1">
        <v>1</v>
      </c>
      <c r="AT23" s="7"/>
      <c r="BB23" s="7"/>
      <c r="BC23" s="1">
        <v>1</v>
      </c>
      <c r="BD23" s="7"/>
      <c r="BL23" s="7"/>
      <c r="BM23" s="1">
        <v>1</v>
      </c>
      <c r="BN23" s="7"/>
      <c r="BV23" s="7"/>
      <c r="BW23" s="1">
        <v>1</v>
      </c>
      <c r="BX23" s="7"/>
      <c r="CF23" s="7"/>
      <c r="CG23" s="1">
        <v>1</v>
      </c>
      <c r="CH23" s="7"/>
      <c r="CP23" s="7"/>
      <c r="CQ23" s="1">
        <v>1</v>
      </c>
      <c r="CR23" s="7"/>
      <c r="DD23" s="1">
        <f t="shared" ref="DD23:DD31" si="2">SUMPRODUCT($D$17:$CY$17,D23:CY23)</f>
        <v>5110</v>
      </c>
      <c r="DF23" s="1" t="s">
        <v>69</v>
      </c>
      <c r="DG23" s="2">
        <v>5110</v>
      </c>
    </row>
    <row r="24" spans="3:111" x14ac:dyDescent="0.3">
      <c r="C24" s="18" t="s">
        <v>70</v>
      </c>
      <c r="F24" s="1">
        <v>1</v>
      </c>
      <c r="G24" s="7"/>
      <c r="N24" s="7"/>
      <c r="P24" s="1">
        <v>1</v>
      </c>
      <c r="Q24" s="7"/>
      <c r="X24" s="7"/>
      <c r="Z24" s="1">
        <v>1</v>
      </c>
      <c r="AA24" s="7"/>
      <c r="AH24" s="7"/>
      <c r="AJ24" s="1">
        <v>1</v>
      </c>
      <c r="AK24" s="7"/>
      <c r="AR24" s="7"/>
      <c r="AT24" s="1">
        <v>1</v>
      </c>
      <c r="AU24" s="7"/>
      <c r="BB24" s="7"/>
      <c r="BD24" s="1">
        <v>1</v>
      </c>
      <c r="BE24" s="7"/>
      <c r="BL24" s="7"/>
      <c r="BN24" s="1">
        <v>1</v>
      </c>
      <c r="BO24" s="7"/>
      <c r="BV24" s="7"/>
      <c r="BX24" s="1">
        <v>1</v>
      </c>
      <c r="BY24" s="7"/>
      <c r="CF24" s="7"/>
      <c r="CH24" s="1">
        <v>1</v>
      </c>
      <c r="CI24" s="7"/>
      <c r="CP24" s="7"/>
      <c r="CR24" s="1">
        <v>1</v>
      </c>
      <c r="CS24" s="7"/>
      <c r="DD24" s="1">
        <f t="shared" si="2"/>
        <v>8760</v>
      </c>
      <c r="DF24" s="1" t="s">
        <v>69</v>
      </c>
      <c r="DG24" s="2">
        <v>8760</v>
      </c>
    </row>
    <row r="25" spans="3:111" x14ac:dyDescent="0.3">
      <c r="C25" s="18" t="s">
        <v>24</v>
      </c>
      <c r="G25" s="1">
        <v>1</v>
      </c>
      <c r="H25" s="7"/>
      <c r="N25" s="7"/>
      <c r="Q25" s="1">
        <v>1</v>
      </c>
      <c r="R25" s="7"/>
      <c r="X25" s="7"/>
      <c r="AA25" s="1">
        <v>1</v>
      </c>
      <c r="AB25" s="7"/>
      <c r="AH25" s="7"/>
      <c r="AK25" s="1">
        <v>1</v>
      </c>
      <c r="AL25" s="7"/>
      <c r="AR25" s="7"/>
      <c r="AU25" s="1">
        <v>1</v>
      </c>
      <c r="AV25" s="7"/>
      <c r="BB25" s="7"/>
      <c r="BE25" s="1">
        <v>1</v>
      </c>
      <c r="BF25" s="7"/>
      <c r="BL25" s="7"/>
      <c r="BO25" s="1">
        <v>1</v>
      </c>
      <c r="BP25" s="7"/>
      <c r="BV25" s="7"/>
      <c r="BY25" s="1">
        <v>1</v>
      </c>
      <c r="BZ25" s="7"/>
      <c r="CF25" s="7"/>
      <c r="CI25" s="1">
        <v>1</v>
      </c>
      <c r="CJ25" s="7"/>
      <c r="CP25" s="7"/>
      <c r="CS25" s="1">
        <v>1</v>
      </c>
      <c r="CT25" s="7"/>
      <c r="DD25" s="1">
        <f t="shared" si="2"/>
        <v>10950</v>
      </c>
      <c r="DF25" s="1" t="s">
        <v>69</v>
      </c>
      <c r="DG25" s="2">
        <v>10950</v>
      </c>
    </row>
    <row r="26" spans="3:111" x14ac:dyDescent="0.3">
      <c r="C26" s="18" t="s">
        <v>45</v>
      </c>
      <c r="H26" s="1">
        <v>1</v>
      </c>
      <c r="I26" s="7"/>
      <c r="N26" s="7"/>
      <c r="R26" s="1">
        <v>1</v>
      </c>
      <c r="S26" s="7"/>
      <c r="X26" s="7"/>
      <c r="AB26" s="1">
        <v>1</v>
      </c>
      <c r="AC26" s="7"/>
      <c r="AH26" s="7"/>
      <c r="AL26" s="1">
        <v>1</v>
      </c>
      <c r="AM26" s="7"/>
      <c r="AR26" s="7"/>
      <c r="AV26" s="1">
        <v>1</v>
      </c>
      <c r="AW26" s="7"/>
      <c r="BB26" s="7"/>
      <c r="BF26" s="1">
        <v>1</v>
      </c>
      <c r="BG26" s="7"/>
      <c r="BL26" s="7"/>
      <c r="BP26" s="1">
        <v>1</v>
      </c>
      <c r="BQ26" s="7"/>
      <c r="BV26" s="7"/>
      <c r="BZ26" s="1">
        <v>1</v>
      </c>
      <c r="CA26" s="7"/>
      <c r="CF26" s="7"/>
      <c r="CJ26" s="1">
        <v>1</v>
      </c>
      <c r="CK26" s="7"/>
      <c r="CP26" s="7"/>
      <c r="CT26" s="1">
        <v>1</v>
      </c>
      <c r="CU26" s="7"/>
      <c r="DD26" s="1">
        <f t="shared" si="2"/>
        <v>12045</v>
      </c>
      <c r="DF26" s="1" t="s">
        <v>69</v>
      </c>
      <c r="DG26" s="2">
        <v>12045</v>
      </c>
    </row>
    <row r="27" spans="3:111" x14ac:dyDescent="0.3">
      <c r="C27" s="18" t="s">
        <v>1</v>
      </c>
      <c r="I27" s="1">
        <v>1</v>
      </c>
      <c r="J27" s="7"/>
      <c r="N27" s="7"/>
      <c r="S27" s="1">
        <v>1</v>
      </c>
      <c r="T27" s="7"/>
      <c r="X27" s="7"/>
      <c r="AC27" s="1">
        <v>1</v>
      </c>
      <c r="AD27" s="7"/>
      <c r="AH27" s="7"/>
      <c r="AM27" s="1">
        <v>1</v>
      </c>
      <c r="AN27" s="7"/>
      <c r="AR27" s="7"/>
      <c r="AW27" s="1">
        <v>1</v>
      </c>
      <c r="AX27" s="7"/>
      <c r="BB27" s="7"/>
      <c r="BG27" s="1">
        <v>1</v>
      </c>
      <c r="BH27" s="7"/>
      <c r="BL27" s="7"/>
      <c r="BQ27" s="1">
        <v>1</v>
      </c>
      <c r="BR27" s="7"/>
      <c r="BV27" s="7"/>
      <c r="CA27" s="1">
        <v>1</v>
      </c>
      <c r="CB27" s="7"/>
      <c r="CF27" s="7"/>
      <c r="CK27" s="1">
        <v>1</v>
      </c>
      <c r="CL27" s="7"/>
      <c r="CP27" s="7"/>
      <c r="CU27" s="1">
        <v>1</v>
      </c>
      <c r="CV27" s="7"/>
      <c r="DD27" s="1">
        <f t="shared" si="2"/>
        <v>5475</v>
      </c>
      <c r="DF27" s="1" t="s">
        <v>69</v>
      </c>
      <c r="DG27" s="2">
        <v>5475</v>
      </c>
    </row>
    <row r="28" spans="3:111" x14ac:dyDescent="0.3">
      <c r="C28" s="18" t="s">
        <v>36</v>
      </c>
      <c r="J28" s="1">
        <v>1</v>
      </c>
      <c r="K28" s="7"/>
      <c r="N28" s="7"/>
      <c r="T28" s="1">
        <v>1</v>
      </c>
      <c r="U28" s="7"/>
      <c r="X28" s="7"/>
      <c r="AD28" s="1">
        <v>1</v>
      </c>
      <c r="AE28" s="7"/>
      <c r="AH28" s="7"/>
      <c r="AN28" s="1">
        <v>1</v>
      </c>
      <c r="AO28" s="7"/>
      <c r="AR28" s="7"/>
      <c r="AX28" s="1">
        <v>1</v>
      </c>
      <c r="AY28" s="7"/>
      <c r="BB28" s="7"/>
      <c r="BH28" s="1">
        <v>1</v>
      </c>
      <c r="BI28" s="7"/>
      <c r="BL28" s="7"/>
      <c r="BR28" s="1">
        <v>1</v>
      </c>
      <c r="BS28" s="7"/>
      <c r="BV28" s="7"/>
      <c r="CB28" s="1">
        <v>1</v>
      </c>
      <c r="CC28" s="7"/>
      <c r="CF28" s="7"/>
      <c r="CL28" s="1">
        <v>1</v>
      </c>
      <c r="CM28" s="7"/>
      <c r="CP28" s="7"/>
      <c r="CV28" s="1">
        <v>1</v>
      </c>
      <c r="CW28" s="7"/>
      <c r="DD28" s="1">
        <f t="shared" si="2"/>
        <v>2190</v>
      </c>
      <c r="DF28" s="1" t="s">
        <v>69</v>
      </c>
      <c r="DG28" s="2">
        <v>2190</v>
      </c>
    </row>
    <row r="29" spans="3:111" x14ac:dyDescent="0.3">
      <c r="C29" s="18" t="s">
        <v>33</v>
      </c>
      <c r="K29" s="1">
        <v>1</v>
      </c>
      <c r="L29" s="7"/>
      <c r="N29" s="7"/>
      <c r="U29" s="1">
        <v>1</v>
      </c>
      <c r="V29" s="7"/>
      <c r="X29" s="7"/>
      <c r="AE29" s="1">
        <v>1</v>
      </c>
      <c r="AF29" s="7"/>
      <c r="AH29" s="7"/>
      <c r="AO29" s="1">
        <v>1</v>
      </c>
      <c r="AP29" s="7"/>
      <c r="AR29" s="7"/>
      <c r="AY29" s="1">
        <v>1</v>
      </c>
      <c r="AZ29" s="7"/>
      <c r="BB29" s="7"/>
      <c r="BI29" s="1">
        <v>1</v>
      </c>
      <c r="BJ29" s="7"/>
      <c r="BL29" s="7"/>
      <c r="BS29" s="1">
        <v>1</v>
      </c>
      <c r="BT29" s="7"/>
      <c r="BV29" s="7"/>
      <c r="CC29" s="1">
        <v>1</v>
      </c>
      <c r="CD29" s="7"/>
      <c r="CF29" s="7"/>
      <c r="CM29" s="1">
        <v>1</v>
      </c>
      <c r="CN29" s="7"/>
      <c r="CP29" s="7"/>
      <c r="CW29" s="1">
        <v>1</v>
      </c>
      <c r="CX29" s="7"/>
      <c r="DD29" s="1">
        <f t="shared" si="2"/>
        <v>5840</v>
      </c>
      <c r="DF29" s="1" t="s">
        <v>69</v>
      </c>
      <c r="DG29" s="2">
        <v>5840</v>
      </c>
    </row>
    <row r="30" spans="3:111" x14ac:dyDescent="0.3">
      <c r="C30" s="18" t="s">
        <v>83</v>
      </c>
      <c r="L30" s="1">
        <v>1</v>
      </c>
      <c r="M30" s="7"/>
      <c r="N30" s="7"/>
      <c r="V30" s="1">
        <v>1</v>
      </c>
      <c r="W30" s="7"/>
      <c r="X30" s="7"/>
      <c r="AF30" s="1">
        <v>1</v>
      </c>
      <c r="AG30" s="7"/>
      <c r="AH30" s="7"/>
      <c r="AP30" s="1">
        <v>1</v>
      </c>
      <c r="AQ30" s="7"/>
      <c r="AR30" s="7"/>
      <c r="AZ30" s="1">
        <v>1</v>
      </c>
      <c r="BA30" s="7"/>
      <c r="BB30" s="7"/>
      <c r="BJ30" s="1">
        <v>1</v>
      </c>
      <c r="BK30" s="7"/>
      <c r="BL30" s="7"/>
      <c r="BT30" s="1">
        <v>1</v>
      </c>
      <c r="BU30" s="7"/>
      <c r="BV30" s="7"/>
      <c r="CD30" s="1">
        <v>1</v>
      </c>
      <c r="CE30" s="7"/>
      <c r="CF30" s="7"/>
      <c r="CN30" s="1">
        <v>1</v>
      </c>
      <c r="CO30" s="7"/>
      <c r="CP30" s="7"/>
      <c r="CX30" s="1">
        <v>1</v>
      </c>
      <c r="CY30" s="7"/>
      <c r="DD30" s="1">
        <f t="shared" si="2"/>
        <v>4015</v>
      </c>
      <c r="DF30" s="1" t="s">
        <v>69</v>
      </c>
      <c r="DG30" s="2">
        <v>4015</v>
      </c>
    </row>
    <row r="31" spans="3:111" x14ac:dyDescent="0.3">
      <c r="C31" s="18" t="s">
        <v>44</v>
      </c>
      <c r="M31" s="1">
        <v>1</v>
      </c>
      <c r="N31" s="7"/>
      <c r="W31" s="1">
        <v>1</v>
      </c>
      <c r="X31" s="7"/>
      <c r="AG31" s="1">
        <v>1</v>
      </c>
      <c r="AH31" s="7"/>
      <c r="AQ31" s="1">
        <v>1</v>
      </c>
      <c r="AR31" s="7"/>
      <c r="BA31" s="1">
        <v>1</v>
      </c>
      <c r="BB31" s="7"/>
      <c r="BK31" s="1">
        <v>1</v>
      </c>
      <c r="BL31" s="7"/>
      <c r="BU31" s="1">
        <v>1</v>
      </c>
      <c r="BV31" s="7"/>
      <c r="CE31" s="1">
        <v>1</v>
      </c>
      <c r="CF31" s="7"/>
      <c r="CO31" s="1">
        <v>1</v>
      </c>
      <c r="CP31" s="7"/>
      <c r="CY31" s="1">
        <v>1</v>
      </c>
      <c r="DD31" s="1">
        <f t="shared" si="2"/>
        <v>273.75</v>
      </c>
      <c r="DF31" s="1" t="s">
        <v>69</v>
      </c>
      <c r="DG31" s="2">
        <v>273.75</v>
      </c>
    </row>
    <row r="32" spans="3:111" x14ac:dyDescent="0.3">
      <c r="N32" s="7"/>
      <c r="X32" s="7"/>
      <c r="AH32" s="7"/>
      <c r="AR32" s="7"/>
      <c r="BB32" s="7"/>
      <c r="BL32" s="7"/>
      <c r="BV32" s="7"/>
      <c r="CF32" s="7"/>
      <c r="CP32" s="7"/>
    </row>
    <row r="34" spans="3:111" x14ac:dyDescent="0.3">
      <c r="C34" s="1" t="s">
        <v>86</v>
      </c>
    </row>
    <row r="35" spans="3:111" x14ac:dyDescent="0.3">
      <c r="C35" s="1" t="s">
        <v>53</v>
      </c>
      <c r="D35" s="7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DD35" s="1">
        <f t="shared" ref="DD35:DD44" si="3">SUMPRODUCT($D$17:$CY$17,D35:CY35)</f>
        <v>273.75</v>
      </c>
      <c r="DF35" s="1" t="s">
        <v>65</v>
      </c>
      <c r="DG35" s="2">
        <f>G12</f>
        <v>7500</v>
      </c>
    </row>
    <row r="36" spans="3:111" x14ac:dyDescent="0.3">
      <c r="C36" s="1" t="s">
        <v>54</v>
      </c>
      <c r="N36" s="7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DD36" s="1">
        <f t="shared" si="3"/>
        <v>0</v>
      </c>
      <c r="DF36" s="1" t="s">
        <v>65</v>
      </c>
      <c r="DG36" s="1">
        <f>H12</f>
        <v>7500</v>
      </c>
    </row>
    <row r="37" spans="3:111" x14ac:dyDescent="0.3">
      <c r="C37" s="1" t="s">
        <v>88</v>
      </c>
      <c r="X37" s="7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DD37" s="1">
        <f t="shared" si="3"/>
        <v>0</v>
      </c>
      <c r="DF37" s="1" t="s">
        <v>65</v>
      </c>
      <c r="DG37" s="1">
        <f>I12</f>
        <v>7500</v>
      </c>
    </row>
    <row r="38" spans="3:111" x14ac:dyDescent="0.3">
      <c r="C38" s="1" t="s">
        <v>89</v>
      </c>
      <c r="AH38" s="7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DD38" s="1">
        <f t="shared" si="3"/>
        <v>10950</v>
      </c>
      <c r="DF38" s="1" t="s">
        <v>65</v>
      </c>
      <c r="DG38" s="1">
        <f>J12</f>
        <v>7500</v>
      </c>
    </row>
    <row r="39" spans="3:111" x14ac:dyDescent="0.3">
      <c r="C39" s="1" t="s">
        <v>90</v>
      </c>
      <c r="AR39" s="7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DD39" s="1">
        <f t="shared" si="3"/>
        <v>5475</v>
      </c>
      <c r="DF39" s="1" t="s">
        <v>65</v>
      </c>
      <c r="DG39" s="1">
        <f>K12</f>
        <v>7500</v>
      </c>
    </row>
    <row r="40" spans="3:111" x14ac:dyDescent="0.3">
      <c r="C40" s="1" t="s">
        <v>91</v>
      </c>
      <c r="BB40" s="7">
        <v>1</v>
      </c>
      <c r="BC40" s="1">
        <v>1</v>
      </c>
      <c r="BD40" s="1">
        <v>1</v>
      </c>
      <c r="BE40" s="1">
        <v>1</v>
      </c>
      <c r="BF40" s="1">
        <v>1</v>
      </c>
      <c r="BG40" s="1">
        <v>1</v>
      </c>
      <c r="BH40" s="1">
        <v>1</v>
      </c>
      <c r="BI40" s="1">
        <v>1</v>
      </c>
      <c r="BJ40" s="1">
        <v>1</v>
      </c>
      <c r="BK40" s="1">
        <v>1</v>
      </c>
      <c r="DD40" s="1">
        <f t="shared" si="3"/>
        <v>13140</v>
      </c>
      <c r="DF40" s="1" t="s">
        <v>65</v>
      </c>
      <c r="DG40" s="1">
        <f>L12</f>
        <v>7500</v>
      </c>
    </row>
    <row r="41" spans="3:111" x14ac:dyDescent="0.3">
      <c r="C41" s="1" t="s">
        <v>92</v>
      </c>
      <c r="BL41" s="7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DD41" s="1">
        <f t="shared" si="3"/>
        <v>24820</v>
      </c>
      <c r="DF41" s="1" t="s">
        <v>65</v>
      </c>
      <c r="DG41" s="1">
        <f>M12</f>
        <v>7500</v>
      </c>
    </row>
    <row r="42" spans="3:111" x14ac:dyDescent="0.3">
      <c r="C42" s="1" t="s">
        <v>93</v>
      </c>
      <c r="BV42" s="7">
        <v>1</v>
      </c>
      <c r="BW42" s="1">
        <v>1</v>
      </c>
      <c r="BX42" s="1">
        <v>1</v>
      </c>
      <c r="BY42" s="1">
        <v>1</v>
      </c>
      <c r="BZ42" s="1">
        <v>1</v>
      </c>
      <c r="CA42" s="1">
        <v>1</v>
      </c>
      <c r="CB42" s="1">
        <v>1</v>
      </c>
      <c r="CC42" s="1">
        <v>1</v>
      </c>
      <c r="CD42" s="1">
        <v>1</v>
      </c>
      <c r="CE42" s="1">
        <v>1</v>
      </c>
      <c r="DD42" s="1">
        <f t="shared" si="3"/>
        <v>0</v>
      </c>
      <c r="DF42" s="1" t="s">
        <v>65</v>
      </c>
      <c r="DG42" s="1">
        <f>N12</f>
        <v>7500</v>
      </c>
    </row>
    <row r="43" spans="3:111" x14ac:dyDescent="0.3">
      <c r="C43" s="1" t="s">
        <v>94</v>
      </c>
      <c r="CF43" s="7">
        <v>1</v>
      </c>
      <c r="CG43" s="1">
        <v>1</v>
      </c>
      <c r="CH43" s="1">
        <v>1</v>
      </c>
      <c r="CI43" s="1">
        <v>1</v>
      </c>
      <c r="CJ43" s="1">
        <v>1</v>
      </c>
      <c r="CK43" s="1">
        <v>1</v>
      </c>
      <c r="CL43" s="1">
        <v>1</v>
      </c>
      <c r="CM43" s="1">
        <v>1</v>
      </c>
      <c r="CN43" s="1">
        <v>1</v>
      </c>
      <c r="CO43" s="1">
        <v>1</v>
      </c>
      <c r="DD43" s="1">
        <f t="shared" si="3"/>
        <v>5110</v>
      </c>
      <c r="DF43" s="1" t="s">
        <v>65</v>
      </c>
      <c r="DG43" s="1">
        <f>O12</f>
        <v>7500</v>
      </c>
    </row>
    <row r="44" spans="3:111" x14ac:dyDescent="0.3">
      <c r="C44" s="1" t="s">
        <v>95</v>
      </c>
      <c r="CP44" s="7">
        <v>1</v>
      </c>
      <c r="CQ44" s="1">
        <v>1</v>
      </c>
      <c r="CR44" s="1">
        <v>1</v>
      </c>
      <c r="CS44" s="1">
        <v>1</v>
      </c>
      <c r="CT44" s="1">
        <v>1</v>
      </c>
      <c r="CU44" s="1">
        <v>1</v>
      </c>
      <c r="CV44" s="1">
        <v>1</v>
      </c>
      <c r="CW44" s="1">
        <v>1</v>
      </c>
      <c r="CX44" s="1">
        <v>1</v>
      </c>
      <c r="CY44" s="1">
        <v>1</v>
      </c>
      <c r="DD44" s="1">
        <f t="shared" si="3"/>
        <v>2190</v>
      </c>
      <c r="DF44" s="1" t="s">
        <v>65</v>
      </c>
      <c r="DG44" s="1">
        <f>P12</f>
        <v>7500</v>
      </c>
    </row>
  </sheetData>
  <mergeCells count="10">
    <mergeCell ref="BL15:BU15"/>
    <mergeCell ref="BV15:CE15"/>
    <mergeCell ref="CF15:CO15"/>
    <mergeCell ref="CP15:CY15"/>
    <mergeCell ref="D15:M15"/>
    <mergeCell ref="N15:W15"/>
    <mergeCell ref="X15:AG15"/>
    <mergeCell ref="AH15:AQ15"/>
    <mergeCell ref="AR15:BA15"/>
    <mergeCell ref="BB15:BK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290E-21C4-4699-B12F-A509E998337C}">
  <dimension ref="B1:DG44"/>
  <sheetViews>
    <sheetView workbookViewId="0">
      <pane xSplit="3" ySplit="17" topLeftCell="X18" activePane="bottomRight" state="frozen"/>
      <selection pane="topRight" activeCell="D1" sqref="D1"/>
      <selection pane="bottomLeft" activeCell="A18" sqref="A18"/>
      <selection pane="bottomRight" activeCell="X15" sqref="X15:AG15"/>
    </sheetView>
  </sheetViews>
  <sheetFormatPr defaultRowHeight="14.4" x14ac:dyDescent="0.3"/>
  <cols>
    <col min="1" max="1" width="4.88671875" style="1" customWidth="1"/>
    <col min="2" max="2" width="29" style="1" bestFit="1" customWidth="1"/>
    <col min="3" max="3" width="19.33203125" style="1" bestFit="1" customWidth="1"/>
    <col min="4" max="4" width="21" style="7" bestFit="1" customWidth="1"/>
    <col min="5" max="5" width="11.5546875" style="1" customWidth="1"/>
    <col min="6" max="6" width="8.88671875" style="1"/>
    <col min="7" max="16" width="10.77734375" style="1" customWidth="1"/>
    <col min="17" max="107" width="8.88671875" style="1"/>
    <col min="108" max="108" width="10.88671875" style="7" bestFit="1" customWidth="1"/>
    <col min="109" max="16384" width="8.88671875" style="1"/>
  </cols>
  <sheetData>
    <row r="1" spans="2:108" ht="28.8" x14ac:dyDescent="0.3">
      <c r="B1" s="18" t="s">
        <v>51</v>
      </c>
      <c r="C1" s="18" t="s">
        <v>49</v>
      </c>
      <c r="D1" s="38" t="s">
        <v>99</v>
      </c>
      <c r="E1" s="18" t="s">
        <v>57</v>
      </c>
      <c r="F1" s="18" t="s">
        <v>56</v>
      </c>
      <c r="G1" s="22" t="s">
        <v>73</v>
      </c>
      <c r="H1" s="22" t="s">
        <v>74</v>
      </c>
      <c r="I1" s="22" t="s">
        <v>75</v>
      </c>
      <c r="J1" s="22" t="s">
        <v>76</v>
      </c>
      <c r="K1" s="22" t="s">
        <v>77</v>
      </c>
      <c r="L1" s="22" t="s">
        <v>78</v>
      </c>
      <c r="M1" s="22" t="s">
        <v>79</v>
      </c>
      <c r="N1" s="22" t="s">
        <v>80</v>
      </c>
      <c r="O1" s="22" t="s">
        <v>81</v>
      </c>
      <c r="P1" s="22" t="s">
        <v>82</v>
      </c>
      <c r="Q1" s="1" t="s">
        <v>85</v>
      </c>
    </row>
    <row r="2" spans="2:108" x14ac:dyDescent="0.3">
      <c r="B2" s="18" t="s">
        <v>0</v>
      </c>
      <c r="C2" s="19">
        <v>90000</v>
      </c>
      <c r="D2" s="19">
        <f>20*365</f>
        <v>7300</v>
      </c>
      <c r="E2" s="19">
        <f>C2/D2</f>
        <v>12.328767123287671</v>
      </c>
      <c r="F2" s="18">
        <v>12</v>
      </c>
      <c r="G2" s="1">
        <v>11.5</v>
      </c>
      <c r="H2" s="1">
        <v>12.2</v>
      </c>
      <c r="I2" s="1">
        <v>10</v>
      </c>
      <c r="J2" s="1">
        <v>13</v>
      </c>
      <c r="K2" s="1">
        <v>10.9</v>
      </c>
      <c r="L2" s="17">
        <v>9.9</v>
      </c>
      <c r="M2" s="1">
        <v>12</v>
      </c>
      <c r="N2" s="1">
        <v>12.2</v>
      </c>
      <c r="O2" s="1">
        <v>11.5</v>
      </c>
      <c r="P2" s="1">
        <v>14</v>
      </c>
      <c r="Q2" s="1">
        <f>MIN(G2:P2)</f>
        <v>9.9</v>
      </c>
    </row>
    <row r="3" spans="2:108" x14ac:dyDescent="0.3">
      <c r="B3" s="18" t="s">
        <v>35</v>
      </c>
      <c r="C3" s="19">
        <v>56000</v>
      </c>
      <c r="D3" s="19">
        <f>14*365</f>
        <v>5110</v>
      </c>
      <c r="E3" s="19">
        <f t="shared" ref="E3:E11" si="0">C3/D3</f>
        <v>10.95890410958904</v>
      </c>
      <c r="F3" s="18">
        <v>12</v>
      </c>
      <c r="G3" s="1">
        <v>12</v>
      </c>
      <c r="H3" s="1">
        <v>11.9</v>
      </c>
      <c r="I3" s="1">
        <v>11.8</v>
      </c>
      <c r="J3" s="1">
        <v>12.4</v>
      </c>
      <c r="K3" s="1">
        <v>12</v>
      </c>
      <c r="L3" s="1">
        <v>13</v>
      </c>
      <c r="M3" s="1">
        <v>12.43</v>
      </c>
      <c r="N3" s="1">
        <v>11.4</v>
      </c>
      <c r="O3" s="17">
        <v>10.8</v>
      </c>
      <c r="P3" s="1">
        <v>11</v>
      </c>
      <c r="Q3" s="1">
        <f t="shared" ref="Q3:Q12" si="1">MIN(G3:P3)</f>
        <v>10.8</v>
      </c>
    </row>
    <row r="4" spans="2:108" x14ac:dyDescent="0.3">
      <c r="B4" s="18" t="s">
        <v>70</v>
      </c>
      <c r="C4" s="19">
        <v>44000</v>
      </c>
      <c r="D4" s="19">
        <f>24*365</f>
        <v>8760</v>
      </c>
      <c r="E4" s="19">
        <f t="shared" si="0"/>
        <v>5.0228310502283104</v>
      </c>
      <c r="F4" s="18">
        <v>6</v>
      </c>
      <c r="G4" s="1">
        <v>5.9</v>
      </c>
      <c r="H4" s="1">
        <v>5.8</v>
      </c>
      <c r="I4" s="1">
        <v>6.2</v>
      </c>
      <c r="J4" s="1">
        <v>6.4</v>
      </c>
      <c r="K4" s="1">
        <v>6</v>
      </c>
      <c r="L4" s="1">
        <v>6</v>
      </c>
      <c r="M4" s="17">
        <v>5.5</v>
      </c>
      <c r="N4" s="1">
        <v>7</v>
      </c>
      <c r="O4" s="1">
        <v>6.9</v>
      </c>
      <c r="P4" s="1">
        <v>7</v>
      </c>
      <c r="Q4" s="1">
        <f t="shared" si="1"/>
        <v>5.5</v>
      </c>
    </row>
    <row r="5" spans="2:108" x14ac:dyDescent="0.3">
      <c r="B5" s="18" t="s">
        <v>24</v>
      </c>
      <c r="C5" s="19">
        <v>31000</v>
      </c>
      <c r="D5" s="19">
        <f>30*365</f>
        <v>10950</v>
      </c>
      <c r="E5" s="19">
        <f t="shared" si="0"/>
        <v>2.8310502283105023</v>
      </c>
      <c r="F5" s="18">
        <v>3.5</v>
      </c>
      <c r="G5" s="1">
        <v>3.5</v>
      </c>
      <c r="H5" s="1">
        <v>3.4</v>
      </c>
      <c r="I5" s="1">
        <v>3.45</v>
      </c>
      <c r="J5" s="17">
        <v>3.3</v>
      </c>
      <c r="K5" s="1">
        <v>4</v>
      </c>
      <c r="L5" s="1">
        <v>3.9</v>
      </c>
      <c r="M5" s="1">
        <v>3.87</v>
      </c>
      <c r="N5" s="1">
        <v>3.5</v>
      </c>
      <c r="O5" s="1">
        <v>3.4</v>
      </c>
      <c r="P5" s="1">
        <v>4</v>
      </c>
      <c r="Q5" s="1">
        <f t="shared" si="1"/>
        <v>3.3</v>
      </c>
    </row>
    <row r="6" spans="2:108" x14ac:dyDescent="0.3">
      <c r="B6" s="18" t="s">
        <v>45</v>
      </c>
      <c r="C6" s="19">
        <v>29000</v>
      </c>
      <c r="D6" s="19">
        <f>33*365</f>
        <v>12045</v>
      </c>
      <c r="E6" s="19">
        <f t="shared" si="0"/>
        <v>2.4076380240763804</v>
      </c>
      <c r="F6" s="18">
        <v>3.5</v>
      </c>
      <c r="G6" s="1">
        <v>4</v>
      </c>
      <c r="H6" s="1">
        <v>3.4</v>
      </c>
      <c r="I6" s="1">
        <v>3.5</v>
      </c>
      <c r="J6" s="1">
        <v>3.87</v>
      </c>
      <c r="K6" s="1">
        <v>3.9</v>
      </c>
      <c r="L6" s="1">
        <v>4</v>
      </c>
      <c r="M6" s="17">
        <v>3.3</v>
      </c>
      <c r="N6" s="1">
        <v>3.45</v>
      </c>
      <c r="O6" s="1">
        <v>3.4</v>
      </c>
      <c r="P6" s="1">
        <v>3.5</v>
      </c>
      <c r="Q6" s="1">
        <f t="shared" si="1"/>
        <v>3.3</v>
      </c>
    </row>
    <row r="7" spans="2:108" x14ac:dyDescent="0.3">
      <c r="B7" s="18" t="s">
        <v>1</v>
      </c>
      <c r="C7" s="19">
        <v>20000</v>
      </c>
      <c r="D7" s="19">
        <f>15*365</f>
        <v>5475</v>
      </c>
      <c r="E7" s="19">
        <f t="shared" si="0"/>
        <v>3.6529680365296802</v>
      </c>
      <c r="F7" s="18">
        <v>4</v>
      </c>
      <c r="G7" s="1">
        <v>4</v>
      </c>
      <c r="H7" s="1">
        <v>4.2</v>
      </c>
      <c r="I7" s="1">
        <v>4.3</v>
      </c>
      <c r="J7" s="1">
        <v>3.9</v>
      </c>
      <c r="K7" s="17">
        <v>3.87</v>
      </c>
      <c r="L7" s="1">
        <v>4</v>
      </c>
      <c r="M7" s="1">
        <v>4.2</v>
      </c>
      <c r="N7" s="1">
        <v>4.45</v>
      </c>
      <c r="O7" s="1">
        <v>3.98</v>
      </c>
      <c r="P7" s="1">
        <v>4</v>
      </c>
      <c r="Q7" s="1">
        <f t="shared" si="1"/>
        <v>3.87</v>
      </c>
    </row>
    <row r="8" spans="2:108" x14ac:dyDescent="0.3">
      <c r="B8" s="18" t="s">
        <v>36</v>
      </c>
      <c r="C8" s="19">
        <v>18000</v>
      </c>
      <c r="D8" s="19">
        <f>6*365</f>
        <v>2190</v>
      </c>
      <c r="E8" s="19">
        <f t="shared" si="0"/>
        <v>8.2191780821917817</v>
      </c>
      <c r="F8" s="18">
        <v>16</v>
      </c>
      <c r="G8" s="1">
        <v>15.5</v>
      </c>
      <c r="H8" s="1">
        <v>15.45</v>
      </c>
      <c r="I8" s="1">
        <v>15.9</v>
      </c>
      <c r="J8" s="1">
        <v>16</v>
      </c>
      <c r="K8" s="1">
        <v>16.2</v>
      </c>
      <c r="L8" s="1">
        <v>15.45</v>
      </c>
      <c r="M8" s="1">
        <v>15.98</v>
      </c>
      <c r="N8" s="1">
        <v>16</v>
      </c>
      <c r="O8" s="1">
        <v>16.3</v>
      </c>
      <c r="P8" s="17">
        <v>15.2</v>
      </c>
      <c r="Q8" s="1">
        <f t="shared" si="1"/>
        <v>15.2</v>
      </c>
    </row>
    <row r="9" spans="2:108" x14ac:dyDescent="0.3">
      <c r="B9" s="18" t="s">
        <v>33</v>
      </c>
      <c r="C9" s="19">
        <v>17550</v>
      </c>
      <c r="D9" s="19">
        <f>16*365</f>
        <v>5840</v>
      </c>
      <c r="E9" s="19">
        <f t="shared" si="0"/>
        <v>3.0051369863013697</v>
      </c>
      <c r="F9" s="18">
        <v>2</v>
      </c>
      <c r="G9" s="1">
        <v>2</v>
      </c>
      <c r="H9" s="1">
        <v>2.2000000000000002</v>
      </c>
      <c r="I9" s="1">
        <v>2.2999999999999998</v>
      </c>
      <c r="J9" s="1">
        <v>2.12</v>
      </c>
      <c r="K9" s="1">
        <v>2.4500000000000002</v>
      </c>
      <c r="L9" s="17">
        <v>1.95</v>
      </c>
      <c r="M9" s="1">
        <v>1.96</v>
      </c>
      <c r="N9" s="1">
        <v>2</v>
      </c>
      <c r="O9" s="1">
        <v>2.2000000000000002</v>
      </c>
      <c r="P9" s="1">
        <v>2.8</v>
      </c>
      <c r="Q9" s="1">
        <f t="shared" si="1"/>
        <v>1.95</v>
      </c>
    </row>
    <row r="10" spans="2:108" x14ac:dyDescent="0.3">
      <c r="B10" s="18" t="s">
        <v>83</v>
      </c>
      <c r="C10" s="19">
        <v>7500</v>
      </c>
      <c r="D10" s="19">
        <f>11*365</f>
        <v>4015</v>
      </c>
      <c r="E10" s="19">
        <f t="shared" si="0"/>
        <v>1.8679950186799501</v>
      </c>
      <c r="F10" s="18">
        <v>2.5</v>
      </c>
      <c r="G10" s="1">
        <v>2.5</v>
      </c>
      <c r="H10" s="1">
        <v>2.4500000000000002</v>
      </c>
      <c r="I10" s="1">
        <v>2.2999999999999998</v>
      </c>
      <c r="J10" s="1">
        <v>2.39</v>
      </c>
      <c r="K10" s="1">
        <v>2.78</v>
      </c>
      <c r="L10" s="1">
        <v>2.98</v>
      </c>
      <c r="M10" s="17">
        <v>2.2000000000000002</v>
      </c>
      <c r="N10" s="1">
        <v>2.5</v>
      </c>
      <c r="O10" s="1">
        <v>2.5</v>
      </c>
      <c r="P10" s="1">
        <v>2.56</v>
      </c>
      <c r="Q10" s="1">
        <f t="shared" si="1"/>
        <v>2.2000000000000002</v>
      </c>
    </row>
    <row r="11" spans="2:108" x14ac:dyDescent="0.3">
      <c r="B11" s="18" t="s">
        <v>44</v>
      </c>
      <c r="C11" s="19">
        <v>6000</v>
      </c>
      <c r="D11" s="19">
        <f>0.75*365</f>
        <v>273.75</v>
      </c>
      <c r="E11" s="19">
        <f t="shared" si="0"/>
        <v>21.917808219178081</v>
      </c>
      <c r="F11" s="18">
        <v>25</v>
      </c>
      <c r="G11" s="17">
        <v>25</v>
      </c>
      <c r="H11" s="17">
        <v>25</v>
      </c>
      <c r="I11" s="17">
        <v>25</v>
      </c>
      <c r="J11" s="1">
        <v>35</v>
      </c>
      <c r="K11" s="1">
        <v>35</v>
      </c>
      <c r="L11" s="17">
        <v>25</v>
      </c>
      <c r="M11" s="17">
        <v>25.5</v>
      </c>
      <c r="N11" s="17">
        <v>25.9</v>
      </c>
      <c r="O11" s="1">
        <v>30</v>
      </c>
      <c r="P11" s="17">
        <v>25</v>
      </c>
      <c r="Q11" s="17">
        <f t="shared" si="1"/>
        <v>25</v>
      </c>
      <c r="R11" s="17"/>
    </row>
    <row r="12" spans="2:108" ht="28.8" x14ac:dyDescent="0.3">
      <c r="B12" s="1" t="s">
        <v>87</v>
      </c>
      <c r="C12" s="7"/>
      <c r="D12" s="7">
        <f>SUM(D2:D11)</f>
        <v>61958.75</v>
      </c>
      <c r="G12" s="7">
        <v>7500</v>
      </c>
      <c r="H12" s="1">
        <v>7500</v>
      </c>
      <c r="I12" s="1">
        <v>7500</v>
      </c>
      <c r="J12" s="1">
        <v>7500</v>
      </c>
      <c r="K12" s="1">
        <v>7500</v>
      </c>
      <c r="L12" s="1">
        <v>7500</v>
      </c>
      <c r="M12" s="1">
        <v>7500</v>
      </c>
      <c r="N12" s="1">
        <v>7500</v>
      </c>
      <c r="O12" s="1">
        <v>7500</v>
      </c>
      <c r="P12" s="1">
        <v>7500</v>
      </c>
      <c r="Q12" s="1">
        <f t="shared" si="1"/>
        <v>7500</v>
      </c>
    </row>
    <row r="13" spans="2:108" x14ac:dyDescent="0.3">
      <c r="C13" s="7"/>
    </row>
    <row r="15" spans="2:108" x14ac:dyDescent="0.3">
      <c r="D15" s="35" t="s">
        <v>73</v>
      </c>
      <c r="E15" s="36"/>
      <c r="F15" s="36"/>
      <c r="G15" s="36"/>
      <c r="H15" s="36"/>
      <c r="I15" s="36"/>
      <c r="J15" s="36"/>
      <c r="K15" s="36"/>
      <c r="L15" s="36"/>
      <c r="M15" s="37"/>
      <c r="N15" s="35" t="s">
        <v>74</v>
      </c>
      <c r="O15" s="36"/>
      <c r="P15" s="36"/>
      <c r="Q15" s="36"/>
      <c r="R15" s="36"/>
      <c r="S15" s="36"/>
      <c r="T15" s="36"/>
      <c r="U15" s="36"/>
      <c r="V15" s="36"/>
      <c r="W15" s="37"/>
      <c r="X15" s="35" t="s">
        <v>75</v>
      </c>
      <c r="Y15" s="36"/>
      <c r="Z15" s="36"/>
      <c r="AA15" s="36"/>
      <c r="AB15" s="36"/>
      <c r="AC15" s="36"/>
      <c r="AD15" s="36"/>
      <c r="AE15" s="36"/>
      <c r="AF15" s="36"/>
      <c r="AG15" s="37"/>
      <c r="AH15" s="35" t="s">
        <v>76</v>
      </c>
      <c r="AI15" s="36"/>
      <c r="AJ15" s="36"/>
      <c r="AK15" s="36"/>
      <c r="AL15" s="36"/>
      <c r="AM15" s="36"/>
      <c r="AN15" s="36"/>
      <c r="AO15" s="36"/>
      <c r="AP15" s="36"/>
      <c r="AQ15" s="37"/>
      <c r="AR15" s="35" t="s">
        <v>77</v>
      </c>
      <c r="AS15" s="36"/>
      <c r="AT15" s="36"/>
      <c r="AU15" s="36"/>
      <c r="AV15" s="36"/>
      <c r="AW15" s="36"/>
      <c r="AX15" s="36"/>
      <c r="AY15" s="36"/>
      <c r="AZ15" s="36"/>
      <c r="BA15" s="37"/>
      <c r="BB15" s="35" t="s">
        <v>78</v>
      </c>
      <c r="BC15" s="36"/>
      <c r="BD15" s="36"/>
      <c r="BE15" s="36"/>
      <c r="BF15" s="36"/>
      <c r="BG15" s="36"/>
      <c r="BH15" s="36"/>
      <c r="BI15" s="36"/>
      <c r="BJ15" s="36"/>
      <c r="BK15" s="37"/>
      <c r="BL15" s="35" t="s">
        <v>79</v>
      </c>
      <c r="BM15" s="36"/>
      <c r="BN15" s="36"/>
      <c r="BO15" s="36"/>
      <c r="BP15" s="36"/>
      <c r="BQ15" s="36"/>
      <c r="BR15" s="36"/>
      <c r="BS15" s="36"/>
      <c r="BT15" s="36"/>
      <c r="BU15" s="37"/>
      <c r="BV15" s="35" t="s">
        <v>80</v>
      </c>
      <c r="BW15" s="36"/>
      <c r="BX15" s="36"/>
      <c r="BY15" s="36"/>
      <c r="BZ15" s="36"/>
      <c r="CA15" s="36"/>
      <c r="CB15" s="36"/>
      <c r="CC15" s="36"/>
      <c r="CD15" s="36"/>
      <c r="CE15" s="37"/>
      <c r="CF15" s="35" t="s">
        <v>81</v>
      </c>
      <c r="CG15" s="36"/>
      <c r="CH15" s="36"/>
      <c r="CI15" s="36"/>
      <c r="CJ15" s="36"/>
      <c r="CK15" s="36"/>
      <c r="CL15" s="36"/>
      <c r="CM15" s="36"/>
      <c r="CN15" s="36"/>
      <c r="CO15" s="37"/>
      <c r="CP15" s="35" t="s">
        <v>82</v>
      </c>
      <c r="CQ15" s="36"/>
      <c r="CR15" s="36"/>
      <c r="CS15" s="36"/>
      <c r="CT15" s="36"/>
      <c r="CU15" s="36"/>
      <c r="CV15" s="36"/>
      <c r="CW15" s="36"/>
      <c r="CX15" s="36"/>
      <c r="CY15" s="37"/>
    </row>
    <row r="16" spans="2:108" ht="28.8" x14ac:dyDescent="0.3">
      <c r="D16" s="18" t="s">
        <v>0</v>
      </c>
      <c r="E16" s="18" t="s">
        <v>35</v>
      </c>
      <c r="F16" s="18" t="s">
        <v>70</v>
      </c>
      <c r="G16" s="18" t="s">
        <v>24</v>
      </c>
      <c r="H16" s="18" t="s">
        <v>45</v>
      </c>
      <c r="I16" s="18" t="s">
        <v>1</v>
      </c>
      <c r="J16" s="18" t="s">
        <v>36</v>
      </c>
      <c r="K16" s="18" t="s">
        <v>33</v>
      </c>
      <c r="L16" s="18" t="s">
        <v>83</v>
      </c>
      <c r="M16" s="18" t="s">
        <v>44</v>
      </c>
      <c r="N16" s="23" t="s">
        <v>0</v>
      </c>
      <c r="O16" s="24" t="s">
        <v>35</v>
      </c>
      <c r="P16" s="24" t="s">
        <v>70</v>
      </c>
      <c r="Q16" s="24" t="s">
        <v>24</v>
      </c>
      <c r="R16" s="24" t="s">
        <v>45</v>
      </c>
      <c r="S16" s="24" t="s">
        <v>1</v>
      </c>
      <c r="T16" s="24" t="s">
        <v>36</v>
      </c>
      <c r="U16" s="24" t="s">
        <v>33</v>
      </c>
      <c r="V16" s="24" t="s">
        <v>83</v>
      </c>
      <c r="W16" s="25" t="s">
        <v>44</v>
      </c>
      <c r="X16" s="23" t="s">
        <v>0</v>
      </c>
      <c r="Y16" s="24" t="s">
        <v>35</v>
      </c>
      <c r="Z16" s="24" t="s">
        <v>70</v>
      </c>
      <c r="AA16" s="24" t="s">
        <v>24</v>
      </c>
      <c r="AB16" s="24" t="s">
        <v>45</v>
      </c>
      <c r="AC16" s="24" t="s">
        <v>1</v>
      </c>
      <c r="AD16" s="24" t="s">
        <v>36</v>
      </c>
      <c r="AE16" s="24" t="s">
        <v>33</v>
      </c>
      <c r="AF16" s="24" t="s">
        <v>83</v>
      </c>
      <c r="AG16" s="25" t="s">
        <v>44</v>
      </c>
      <c r="AH16" s="23" t="s">
        <v>0</v>
      </c>
      <c r="AI16" s="24" t="s">
        <v>35</v>
      </c>
      <c r="AJ16" s="24" t="s">
        <v>70</v>
      </c>
      <c r="AK16" s="24" t="s">
        <v>24</v>
      </c>
      <c r="AL16" s="24" t="s">
        <v>45</v>
      </c>
      <c r="AM16" s="24" t="s">
        <v>1</v>
      </c>
      <c r="AN16" s="24" t="s">
        <v>36</v>
      </c>
      <c r="AO16" s="24" t="s">
        <v>33</v>
      </c>
      <c r="AP16" s="24" t="s">
        <v>83</v>
      </c>
      <c r="AQ16" s="25" t="s">
        <v>44</v>
      </c>
      <c r="AR16" s="23" t="s">
        <v>0</v>
      </c>
      <c r="AS16" s="24" t="s">
        <v>35</v>
      </c>
      <c r="AT16" s="24" t="s">
        <v>70</v>
      </c>
      <c r="AU16" s="24" t="s">
        <v>24</v>
      </c>
      <c r="AV16" s="24" t="s">
        <v>45</v>
      </c>
      <c r="AW16" s="24" t="s">
        <v>1</v>
      </c>
      <c r="AX16" s="24" t="s">
        <v>36</v>
      </c>
      <c r="AY16" s="24" t="s">
        <v>33</v>
      </c>
      <c r="AZ16" s="24" t="s">
        <v>83</v>
      </c>
      <c r="BA16" s="25" t="s">
        <v>44</v>
      </c>
      <c r="BB16" s="23" t="s">
        <v>0</v>
      </c>
      <c r="BC16" s="24" t="s">
        <v>35</v>
      </c>
      <c r="BD16" s="24" t="s">
        <v>70</v>
      </c>
      <c r="BE16" s="24" t="s">
        <v>24</v>
      </c>
      <c r="BF16" s="24" t="s">
        <v>45</v>
      </c>
      <c r="BG16" s="24" t="s">
        <v>1</v>
      </c>
      <c r="BH16" s="24" t="s">
        <v>36</v>
      </c>
      <c r="BI16" s="24" t="s">
        <v>33</v>
      </c>
      <c r="BJ16" s="24" t="s">
        <v>83</v>
      </c>
      <c r="BK16" s="25" t="s">
        <v>44</v>
      </c>
      <c r="BL16" s="23" t="s">
        <v>0</v>
      </c>
      <c r="BM16" s="24" t="s">
        <v>35</v>
      </c>
      <c r="BN16" s="24" t="s">
        <v>70</v>
      </c>
      <c r="BO16" s="24" t="s">
        <v>24</v>
      </c>
      <c r="BP16" s="24" t="s">
        <v>45</v>
      </c>
      <c r="BQ16" s="24" t="s">
        <v>1</v>
      </c>
      <c r="BR16" s="24" t="s">
        <v>36</v>
      </c>
      <c r="BS16" s="24" t="s">
        <v>33</v>
      </c>
      <c r="BT16" s="24" t="s">
        <v>83</v>
      </c>
      <c r="BU16" s="25" t="s">
        <v>44</v>
      </c>
      <c r="BV16" s="23" t="s">
        <v>0</v>
      </c>
      <c r="BW16" s="24" t="s">
        <v>35</v>
      </c>
      <c r="BX16" s="24" t="s">
        <v>70</v>
      </c>
      <c r="BY16" s="24" t="s">
        <v>24</v>
      </c>
      <c r="BZ16" s="24" t="s">
        <v>45</v>
      </c>
      <c r="CA16" s="24" t="s">
        <v>1</v>
      </c>
      <c r="CB16" s="24" t="s">
        <v>36</v>
      </c>
      <c r="CC16" s="24" t="s">
        <v>33</v>
      </c>
      <c r="CD16" s="24" t="s">
        <v>83</v>
      </c>
      <c r="CE16" s="25" t="s">
        <v>44</v>
      </c>
      <c r="CF16" s="23" t="s">
        <v>0</v>
      </c>
      <c r="CG16" s="24" t="s">
        <v>35</v>
      </c>
      <c r="CH16" s="24" t="s">
        <v>70</v>
      </c>
      <c r="CI16" s="24" t="s">
        <v>24</v>
      </c>
      <c r="CJ16" s="24" t="s">
        <v>45</v>
      </c>
      <c r="CK16" s="24" t="s">
        <v>1</v>
      </c>
      <c r="CL16" s="24" t="s">
        <v>36</v>
      </c>
      <c r="CM16" s="24" t="s">
        <v>33</v>
      </c>
      <c r="CN16" s="24" t="s">
        <v>83</v>
      </c>
      <c r="CO16" s="25" t="s">
        <v>44</v>
      </c>
      <c r="CP16" s="23" t="s">
        <v>0</v>
      </c>
      <c r="CQ16" s="24" t="s">
        <v>35</v>
      </c>
      <c r="CR16" s="24" t="s">
        <v>70</v>
      </c>
      <c r="CS16" s="24" t="s">
        <v>24</v>
      </c>
      <c r="CT16" s="24" t="s">
        <v>45</v>
      </c>
      <c r="CU16" s="24" t="s">
        <v>1</v>
      </c>
      <c r="CV16" s="24" t="s">
        <v>36</v>
      </c>
      <c r="CW16" s="24" t="s">
        <v>33</v>
      </c>
      <c r="CX16" s="24" t="s">
        <v>83</v>
      </c>
      <c r="CY16" s="25" t="s">
        <v>44</v>
      </c>
      <c r="DD16" s="7" t="s">
        <v>55</v>
      </c>
    </row>
    <row r="17" spans="3:111" x14ac:dyDescent="0.3">
      <c r="C17" s="3" t="s">
        <v>63</v>
      </c>
      <c r="D17" s="29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5005</v>
      </c>
      <c r="L17" s="27">
        <v>0</v>
      </c>
      <c r="M17" s="28">
        <v>273.75</v>
      </c>
      <c r="N17" s="26">
        <v>0</v>
      </c>
      <c r="O17" s="27">
        <v>0</v>
      </c>
      <c r="P17" s="27">
        <v>1260</v>
      </c>
      <c r="Q17" s="27">
        <v>1060</v>
      </c>
      <c r="R17" s="27">
        <v>5180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6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4015</v>
      </c>
      <c r="AG17" s="28">
        <v>0</v>
      </c>
      <c r="AH17" s="26">
        <v>0</v>
      </c>
      <c r="AI17" s="27">
        <v>0</v>
      </c>
      <c r="AJ17" s="27">
        <v>0</v>
      </c>
      <c r="AK17" s="27">
        <v>7500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8">
        <v>0</v>
      </c>
      <c r="AR17" s="26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5475</v>
      </c>
      <c r="AX17" s="27">
        <v>0</v>
      </c>
      <c r="AY17" s="27">
        <v>0</v>
      </c>
      <c r="AZ17" s="27">
        <v>0</v>
      </c>
      <c r="BA17" s="28">
        <v>0</v>
      </c>
      <c r="BB17" s="26">
        <v>7300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200</v>
      </c>
      <c r="BJ17" s="27">
        <v>0</v>
      </c>
      <c r="BK17" s="28">
        <v>0</v>
      </c>
      <c r="BL17" s="26">
        <v>0</v>
      </c>
      <c r="BM17" s="27">
        <v>0</v>
      </c>
      <c r="BN17" s="27">
        <v>7500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8">
        <v>0</v>
      </c>
      <c r="BV17" s="26">
        <v>0</v>
      </c>
      <c r="BW17" s="27">
        <v>0</v>
      </c>
      <c r="BX17" s="27">
        <v>0</v>
      </c>
      <c r="BY17" s="27">
        <v>0</v>
      </c>
      <c r="BZ17" s="27">
        <v>6865</v>
      </c>
      <c r="CA17" s="27">
        <v>0</v>
      </c>
      <c r="CB17" s="27">
        <v>0</v>
      </c>
      <c r="CC17" s="27">
        <v>635</v>
      </c>
      <c r="CD17" s="27">
        <v>0</v>
      </c>
      <c r="CE17" s="28">
        <v>0</v>
      </c>
      <c r="CF17" s="26">
        <v>0</v>
      </c>
      <c r="CG17" s="27">
        <v>5110</v>
      </c>
      <c r="CH17" s="27">
        <v>0</v>
      </c>
      <c r="CI17" s="27">
        <v>2390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8">
        <v>0</v>
      </c>
      <c r="CP17" s="26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2190</v>
      </c>
      <c r="CW17" s="27">
        <v>0</v>
      </c>
      <c r="CX17" s="27">
        <v>0</v>
      </c>
      <c r="CY17" s="28">
        <v>0</v>
      </c>
      <c r="DD17" s="30">
        <f>SUMPRODUCT($D$17:$CY$17,D18:CY18)</f>
        <v>336016.75</v>
      </c>
    </row>
    <row r="18" spans="3:111" x14ac:dyDescent="0.3">
      <c r="C18" s="1" t="s">
        <v>84</v>
      </c>
      <c r="D18" s="1">
        <v>11.5</v>
      </c>
      <c r="E18" s="1">
        <v>12</v>
      </c>
      <c r="F18" s="1">
        <v>5.9</v>
      </c>
      <c r="G18" s="1">
        <v>3.5</v>
      </c>
      <c r="H18" s="1">
        <v>4</v>
      </c>
      <c r="I18" s="1">
        <v>4</v>
      </c>
      <c r="J18" s="1">
        <v>15.5</v>
      </c>
      <c r="K18" s="1">
        <v>2</v>
      </c>
      <c r="L18" s="1">
        <v>2.5</v>
      </c>
      <c r="M18" s="1">
        <v>25</v>
      </c>
      <c r="N18" s="1">
        <v>12.2</v>
      </c>
      <c r="O18" s="1">
        <v>11.9</v>
      </c>
      <c r="P18" s="1">
        <v>5.8</v>
      </c>
      <c r="Q18" s="1">
        <v>3.4</v>
      </c>
      <c r="R18" s="1">
        <v>3.4</v>
      </c>
      <c r="S18" s="1">
        <v>4.2</v>
      </c>
      <c r="T18" s="1">
        <v>15.45</v>
      </c>
      <c r="U18" s="1">
        <v>2.2000000000000002</v>
      </c>
      <c r="V18" s="1">
        <v>2.4500000000000002</v>
      </c>
      <c r="W18" s="1">
        <v>25</v>
      </c>
      <c r="X18" s="1">
        <v>10</v>
      </c>
      <c r="Y18" s="1">
        <v>11.8</v>
      </c>
      <c r="Z18" s="1">
        <v>6.2</v>
      </c>
      <c r="AA18" s="1">
        <v>3.45</v>
      </c>
      <c r="AB18" s="1">
        <v>3.5</v>
      </c>
      <c r="AC18" s="1">
        <v>4.3</v>
      </c>
      <c r="AD18" s="1">
        <v>15.9</v>
      </c>
      <c r="AE18" s="1">
        <v>2.2999999999999998</v>
      </c>
      <c r="AF18" s="1">
        <v>2.2999999999999998</v>
      </c>
      <c r="AG18" s="1">
        <v>25</v>
      </c>
      <c r="AH18" s="1">
        <v>13</v>
      </c>
      <c r="AI18" s="1">
        <v>12.4</v>
      </c>
      <c r="AJ18" s="1">
        <v>6.4</v>
      </c>
      <c r="AK18" s="1">
        <v>3.3</v>
      </c>
      <c r="AL18" s="1">
        <v>3.87</v>
      </c>
      <c r="AM18" s="1">
        <v>3.9</v>
      </c>
      <c r="AN18" s="1">
        <v>16</v>
      </c>
      <c r="AO18" s="1">
        <v>2.12</v>
      </c>
      <c r="AP18" s="1">
        <v>2.39</v>
      </c>
      <c r="AQ18" s="1">
        <v>35</v>
      </c>
      <c r="AR18" s="1">
        <v>10.9</v>
      </c>
      <c r="AS18" s="1">
        <v>12</v>
      </c>
      <c r="AT18" s="1">
        <v>6</v>
      </c>
      <c r="AU18" s="1">
        <v>4</v>
      </c>
      <c r="AV18" s="1">
        <v>3.9</v>
      </c>
      <c r="AW18" s="1">
        <v>3.87</v>
      </c>
      <c r="AX18" s="1">
        <v>16.2</v>
      </c>
      <c r="AY18" s="1">
        <v>2.4500000000000002</v>
      </c>
      <c r="AZ18" s="1">
        <v>2.78</v>
      </c>
      <c r="BA18" s="1">
        <v>35</v>
      </c>
      <c r="BB18" s="1">
        <v>9.9</v>
      </c>
      <c r="BC18" s="1">
        <v>13</v>
      </c>
      <c r="BD18" s="1">
        <v>6</v>
      </c>
      <c r="BE18" s="1">
        <v>3.9</v>
      </c>
      <c r="BF18" s="1">
        <v>4</v>
      </c>
      <c r="BG18" s="1">
        <v>4</v>
      </c>
      <c r="BH18" s="1">
        <v>15.45</v>
      </c>
      <c r="BI18" s="1">
        <v>1.95</v>
      </c>
      <c r="BJ18" s="1">
        <v>2.98</v>
      </c>
      <c r="BK18" s="1">
        <v>25</v>
      </c>
      <c r="BL18" s="1">
        <v>12</v>
      </c>
      <c r="BM18" s="1">
        <v>12.43</v>
      </c>
      <c r="BN18" s="1">
        <v>5.5</v>
      </c>
      <c r="BO18" s="1">
        <v>3.87</v>
      </c>
      <c r="BP18" s="1">
        <v>3.3</v>
      </c>
      <c r="BQ18" s="1">
        <v>4.2</v>
      </c>
      <c r="BR18" s="1">
        <v>15.98</v>
      </c>
      <c r="BS18" s="1">
        <v>1.96</v>
      </c>
      <c r="BT18" s="1">
        <v>2.2000000000000002</v>
      </c>
      <c r="BU18" s="1">
        <v>25.5</v>
      </c>
      <c r="BV18" s="1">
        <v>12.2</v>
      </c>
      <c r="BW18" s="1">
        <v>11.4</v>
      </c>
      <c r="BX18" s="1">
        <v>7</v>
      </c>
      <c r="BY18" s="1">
        <v>3.5</v>
      </c>
      <c r="BZ18" s="1">
        <v>3.45</v>
      </c>
      <c r="CA18" s="1">
        <v>4.45</v>
      </c>
      <c r="CB18" s="1">
        <v>16</v>
      </c>
      <c r="CC18" s="1">
        <v>2</v>
      </c>
      <c r="CD18" s="1">
        <v>2.5</v>
      </c>
      <c r="CE18" s="1">
        <v>25.9</v>
      </c>
      <c r="CF18" s="1">
        <v>11.5</v>
      </c>
      <c r="CG18" s="1">
        <v>10.8</v>
      </c>
      <c r="CH18" s="1">
        <v>6.9</v>
      </c>
      <c r="CI18" s="1">
        <v>3.4</v>
      </c>
      <c r="CJ18" s="1">
        <v>3.4</v>
      </c>
      <c r="CK18" s="1">
        <v>3.98</v>
      </c>
      <c r="CL18" s="1">
        <v>16.3</v>
      </c>
      <c r="CM18" s="1">
        <v>2.2000000000000002</v>
      </c>
      <c r="CN18" s="1">
        <v>2.5</v>
      </c>
      <c r="CO18" s="1">
        <v>30</v>
      </c>
      <c r="CP18" s="1">
        <v>14</v>
      </c>
      <c r="CQ18" s="1">
        <v>11</v>
      </c>
      <c r="CR18" s="1">
        <v>7</v>
      </c>
      <c r="CS18" s="1">
        <v>4</v>
      </c>
      <c r="CT18" s="1">
        <v>3.5</v>
      </c>
      <c r="CU18" s="1">
        <v>4</v>
      </c>
      <c r="CV18" s="1">
        <v>15.2</v>
      </c>
      <c r="CW18" s="1">
        <v>2.8</v>
      </c>
      <c r="CX18" s="1">
        <v>2.56</v>
      </c>
      <c r="CY18" s="1">
        <v>25</v>
      </c>
    </row>
    <row r="21" spans="3:111" x14ac:dyDescent="0.3">
      <c r="C21" s="3" t="s">
        <v>72</v>
      </c>
    </row>
    <row r="22" spans="3:111" x14ac:dyDescent="0.3">
      <c r="C22" s="18" t="s">
        <v>0</v>
      </c>
      <c r="D22" s="7">
        <v>1</v>
      </c>
      <c r="N22" s="7">
        <v>1</v>
      </c>
      <c r="X22" s="7">
        <v>1</v>
      </c>
      <c r="AH22" s="7">
        <v>1</v>
      </c>
      <c r="AR22" s="7">
        <v>1</v>
      </c>
      <c r="BB22" s="7">
        <v>1</v>
      </c>
      <c r="BL22" s="7">
        <v>1</v>
      </c>
      <c r="BV22" s="7">
        <v>1</v>
      </c>
      <c r="CF22" s="7">
        <v>1</v>
      </c>
      <c r="CP22" s="7">
        <v>1</v>
      </c>
      <c r="DD22" s="7">
        <f>SUMPRODUCT($D$17:$CY$17,D22:CY22)</f>
        <v>7300</v>
      </c>
      <c r="DF22" s="1" t="s">
        <v>69</v>
      </c>
      <c r="DG22" s="2">
        <v>7300</v>
      </c>
    </row>
    <row r="23" spans="3:111" x14ac:dyDescent="0.3">
      <c r="C23" s="18" t="s">
        <v>35</v>
      </c>
      <c r="E23" s="1">
        <v>1</v>
      </c>
      <c r="F23" s="7"/>
      <c r="N23" s="7"/>
      <c r="O23" s="1">
        <v>1</v>
      </c>
      <c r="P23" s="7"/>
      <c r="X23" s="7"/>
      <c r="Y23" s="1">
        <v>1</v>
      </c>
      <c r="Z23" s="7"/>
      <c r="AH23" s="7"/>
      <c r="AI23" s="1">
        <v>1</v>
      </c>
      <c r="AJ23" s="7"/>
      <c r="AR23" s="7"/>
      <c r="AS23" s="1">
        <v>1</v>
      </c>
      <c r="AT23" s="7"/>
      <c r="BB23" s="7"/>
      <c r="BC23" s="1">
        <v>1</v>
      </c>
      <c r="BD23" s="7"/>
      <c r="BL23" s="7"/>
      <c r="BM23" s="1">
        <v>1</v>
      </c>
      <c r="BN23" s="7"/>
      <c r="BV23" s="7"/>
      <c r="BW23" s="1">
        <v>1</v>
      </c>
      <c r="BX23" s="7"/>
      <c r="CF23" s="7"/>
      <c r="CG23" s="1">
        <v>1</v>
      </c>
      <c r="CH23" s="7"/>
      <c r="CP23" s="7"/>
      <c r="CQ23" s="1">
        <v>1</v>
      </c>
      <c r="CR23" s="7"/>
      <c r="DD23" s="7">
        <f t="shared" ref="DD23:DD31" si="2">SUMPRODUCT($D$17:$CY$17,D23:CY23)</f>
        <v>5110</v>
      </c>
      <c r="DF23" s="1" t="s">
        <v>69</v>
      </c>
      <c r="DG23" s="2">
        <v>5110</v>
      </c>
    </row>
    <row r="24" spans="3:111" x14ac:dyDescent="0.3">
      <c r="C24" s="18" t="s">
        <v>70</v>
      </c>
      <c r="F24" s="1">
        <v>1</v>
      </c>
      <c r="G24" s="7"/>
      <c r="N24" s="7"/>
      <c r="P24" s="1">
        <v>1</v>
      </c>
      <c r="Q24" s="7"/>
      <c r="X24" s="7"/>
      <c r="Z24" s="1">
        <v>1</v>
      </c>
      <c r="AA24" s="7"/>
      <c r="AH24" s="7"/>
      <c r="AJ24" s="1">
        <v>1</v>
      </c>
      <c r="AK24" s="7"/>
      <c r="AR24" s="7"/>
      <c r="AT24" s="1">
        <v>1</v>
      </c>
      <c r="AU24" s="7"/>
      <c r="BB24" s="7"/>
      <c r="BD24" s="1">
        <v>1</v>
      </c>
      <c r="BE24" s="7"/>
      <c r="BL24" s="7"/>
      <c r="BN24" s="1">
        <v>1</v>
      </c>
      <c r="BO24" s="7"/>
      <c r="BV24" s="7"/>
      <c r="BX24" s="1">
        <v>1</v>
      </c>
      <c r="BY24" s="7"/>
      <c r="CF24" s="7"/>
      <c r="CH24" s="1">
        <v>1</v>
      </c>
      <c r="CI24" s="7"/>
      <c r="CP24" s="7"/>
      <c r="CR24" s="1">
        <v>1</v>
      </c>
      <c r="CS24" s="7"/>
      <c r="DD24" s="7">
        <f t="shared" si="2"/>
        <v>8760</v>
      </c>
      <c r="DF24" s="1" t="s">
        <v>69</v>
      </c>
      <c r="DG24" s="2">
        <v>8760</v>
      </c>
    </row>
    <row r="25" spans="3:111" x14ac:dyDescent="0.3">
      <c r="C25" s="18" t="s">
        <v>24</v>
      </c>
      <c r="G25" s="1">
        <v>1</v>
      </c>
      <c r="H25" s="7"/>
      <c r="N25" s="7"/>
      <c r="Q25" s="1">
        <v>1</v>
      </c>
      <c r="R25" s="7"/>
      <c r="X25" s="7"/>
      <c r="AA25" s="1">
        <v>1</v>
      </c>
      <c r="AB25" s="7"/>
      <c r="AH25" s="7"/>
      <c r="AK25" s="1">
        <v>1</v>
      </c>
      <c r="AL25" s="7"/>
      <c r="AR25" s="7"/>
      <c r="AU25" s="1">
        <v>1</v>
      </c>
      <c r="AV25" s="7"/>
      <c r="BB25" s="7"/>
      <c r="BE25" s="1">
        <v>1</v>
      </c>
      <c r="BF25" s="7"/>
      <c r="BL25" s="7"/>
      <c r="BO25" s="1">
        <v>1</v>
      </c>
      <c r="BP25" s="7"/>
      <c r="BV25" s="7"/>
      <c r="BY25" s="1">
        <v>1</v>
      </c>
      <c r="BZ25" s="7"/>
      <c r="CF25" s="7"/>
      <c r="CI25" s="1">
        <v>1</v>
      </c>
      <c r="CJ25" s="7"/>
      <c r="CP25" s="7"/>
      <c r="CS25" s="1">
        <v>1</v>
      </c>
      <c r="CT25" s="7"/>
      <c r="DD25" s="7">
        <f t="shared" si="2"/>
        <v>10950</v>
      </c>
      <c r="DF25" s="1" t="s">
        <v>69</v>
      </c>
      <c r="DG25" s="2">
        <v>10950</v>
      </c>
    </row>
    <row r="26" spans="3:111" x14ac:dyDescent="0.3">
      <c r="C26" s="18" t="s">
        <v>45</v>
      </c>
      <c r="H26" s="1">
        <v>1</v>
      </c>
      <c r="I26" s="7"/>
      <c r="N26" s="7"/>
      <c r="R26" s="1">
        <v>1</v>
      </c>
      <c r="S26" s="7"/>
      <c r="X26" s="7"/>
      <c r="AB26" s="1">
        <v>1</v>
      </c>
      <c r="AC26" s="7"/>
      <c r="AH26" s="7"/>
      <c r="AL26" s="1">
        <v>1</v>
      </c>
      <c r="AM26" s="7"/>
      <c r="AR26" s="7"/>
      <c r="AV26" s="1">
        <v>1</v>
      </c>
      <c r="AW26" s="7"/>
      <c r="BB26" s="7"/>
      <c r="BF26" s="1">
        <v>1</v>
      </c>
      <c r="BG26" s="7"/>
      <c r="BL26" s="7"/>
      <c r="BP26" s="1">
        <v>1</v>
      </c>
      <c r="BQ26" s="7"/>
      <c r="BV26" s="7"/>
      <c r="BZ26" s="1">
        <v>1</v>
      </c>
      <c r="CA26" s="7"/>
      <c r="CF26" s="7"/>
      <c r="CJ26" s="1">
        <v>1</v>
      </c>
      <c r="CK26" s="7"/>
      <c r="CP26" s="7"/>
      <c r="CT26" s="1">
        <v>1</v>
      </c>
      <c r="CU26" s="7"/>
      <c r="DD26" s="7">
        <f t="shared" si="2"/>
        <v>12045</v>
      </c>
      <c r="DF26" s="1" t="s">
        <v>69</v>
      </c>
      <c r="DG26" s="2">
        <v>12045</v>
      </c>
    </row>
    <row r="27" spans="3:111" x14ac:dyDescent="0.3">
      <c r="C27" s="18" t="s">
        <v>1</v>
      </c>
      <c r="I27" s="1">
        <v>1</v>
      </c>
      <c r="J27" s="7"/>
      <c r="N27" s="7"/>
      <c r="S27" s="1">
        <v>1</v>
      </c>
      <c r="T27" s="7"/>
      <c r="X27" s="7"/>
      <c r="AC27" s="1">
        <v>1</v>
      </c>
      <c r="AD27" s="7"/>
      <c r="AH27" s="7"/>
      <c r="AM27" s="1">
        <v>1</v>
      </c>
      <c r="AN27" s="7"/>
      <c r="AR27" s="7"/>
      <c r="AW27" s="1">
        <v>1</v>
      </c>
      <c r="AX27" s="7"/>
      <c r="BB27" s="7"/>
      <c r="BG27" s="1">
        <v>1</v>
      </c>
      <c r="BH27" s="7"/>
      <c r="BL27" s="7"/>
      <c r="BQ27" s="1">
        <v>1</v>
      </c>
      <c r="BR27" s="7"/>
      <c r="BV27" s="7"/>
      <c r="CA27" s="1">
        <v>1</v>
      </c>
      <c r="CB27" s="7"/>
      <c r="CF27" s="7"/>
      <c r="CK27" s="1">
        <v>1</v>
      </c>
      <c r="CL27" s="7"/>
      <c r="CP27" s="7"/>
      <c r="CU27" s="1">
        <v>1</v>
      </c>
      <c r="CV27" s="7"/>
      <c r="DD27" s="7">
        <f t="shared" si="2"/>
        <v>5475</v>
      </c>
      <c r="DF27" s="1" t="s">
        <v>69</v>
      </c>
      <c r="DG27" s="2">
        <v>5475</v>
      </c>
    </row>
    <row r="28" spans="3:111" x14ac:dyDescent="0.3">
      <c r="C28" s="18" t="s">
        <v>36</v>
      </c>
      <c r="J28" s="1">
        <v>1</v>
      </c>
      <c r="K28" s="7"/>
      <c r="N28" s="7"/>
      <c r="T28" s="1">
        <v>1</v>
      </c>
      <c r="U28" s="7"/>
      <c r="X28" s="7"/>
      <c r="AD28" s="1">
        <v>1</v>
      </c>
      <c r="AE28" s="7"/>
      <c r="AH28" s="7"/>
      <c r="AN28" s="1">
        <v>1</v>
      </c>
      <c r="AO28" s="7"/>
      <c r="AR28" s="7"/>
      <c r="AX28" s="1">
        <v>1</v>
      </c>
      <c r="AY28" s="7"/>
      <c r="BB28" s="7"/>
      <c r="BH28" s="1">
        <v>1</v>
      </c>
      <c r="BI28" s="7"/>
      <c r="BL28" s="7"/>
      <c r="BR28" s="1">
        <v>1</v>
      </c>
      <c r="BS28" s="7"/>
      <c r="BV28" s="7"/>
      <c r="CB28" s="1">
        <v>1</v>
      </c>
      <c r="CC28" s="7"/>
      <c r="CF28" s="7"/>
      <c r="CL28" s="1">
        <v>1</v>
      </c>
      <c r="CM28" s="7"/>
      <c r="CP28" s="7"/>
      <c r="CV28" s="1">
        <v>1</v>
      </c>
      <c r="CW28" s="7"/>
      <c r="DD28" s="7">
        <f t="shared" si="2"/>
        <v>2190</v>
      </c>
      <c r="DF28" s="1" t="s">
        <v>69</v>
      </c>
      <c r="DG28" s="2">
        <v>2190</v>
      </c>
    </row>
    <row r="29" spans="3:111" x14ac:dyDescent="0.3">
      <c r="C29" s="18" t="s">
        <v>33</v>
      </c>
      <c r="K29" s="1">
        <v>1</v>
      </c>
      <c r="L29" s="7"/>
      <c r="N29" s="7"/>
      <c r="U29" s="1">
        <v>1</v>
      </c>
      <c r="V29" s="7"/>
      <c r="X29" s="7"/>
      <c r="AE29" s="1">
        <v>1</v>
      </c>
      <c r="AF29" s="7"/>
      <c r="AH29" s="7"/>
      <c r="AO29" s="1">
        <v>1</v>
      </c>
      <c r="AP29" s="7"/>
      <c r="AR29" s="7"/>
      <c r="AY29" s="1">
        <v>1</v>
      </c>
      <c r="AZ29" s="7"/>
      <c r="BB29" s="7"/>
      <c r="BI29" s="1">
        <v>1</v>
      </c>
      <c r="BJ29" s="7"/>
      <c r="BL29" s="7"/>
      <c r="BS29" s="1">
        <v>1</v>
      </c>
      <c r="BT29" s="7"/>
      <c r="BV29" s="7"/>
      <c r="CC29" s="1">
        <v>1</v>
      </c>
      <c r="CD29" s="7"/>
      <c r="CF29" s="7"/>
      <c r="CM29" s="1">
        <v>1</v>
      </c>
      <c r="CN29" s="7"/>
      <c r="CP29" s="7"/>
      <c r="CW29" s="1">
        <v>1</v>
      </c>
      <c r="CX29" s="7"/>
      <c r="DD29" s="7">
        <f t="shared" si="2"/>
        <v>5840</v>
      </c>
      <c r="DF29" s="1" t="s">
        <v>69</v>
      </c>
      <c r="DG29" s="2">
        <v>5840</v>
      </c>
    </row>
    <row r="30" spans="3:111" x14ac:dyDescent="0.3">
      <c r="C30" s="18" t="s">
        <v>83</v>
      </c>
      <c r="L30" s="1">
        <v>1</v>
      </c>
      <c r="M30" s="7"/>
      <c r="N30" s="7"/>
      <c r="V30" s="1">
        <v>1</v>
      </c>
      <c r="W30" s="7"/>
      <c r="X30" s="7"/>
      <c r="AF30" s="1">
        <v>1</v>
      </c>
      <c r="AG30" s="7"/>
      <c r="AH30" s="7"/>
      <c r="AP30" s="1">
        <v>1</v>
      </c>
      <c r="AQ30" s="7"/>
      <c r="AR30" s="7"/>
      <c r="AZ30" s="1">
        <v>1</v>
      </c>
      <c r="BA30" s="7"/>
      <c r="BB30" s="7"/>
      <c r="BJ30" s="1">
        <v>1</v>
      </c>
      <c r="BK30" s="7"/>
      <c r="BL30" s="7"/>
      <c r="BT30" s="1">
        <v>1</v>
      </c>
      <c r="BU30" s="7"/>
      <c r="BV30" s="7"/>
      <c r="CD30" s="1">
        <v>1</v>
      </c>
      <c r="CE30" s="7"/>
      <c r="CF30" s="7"/>
      <c r="CN30" s="1">
        <v>1</v>
      </c>
      <c r="CO30" s="7"/>
      <c r="CP30" s="7"/>
      <c r="CX30" s="1">
        <v>1</v>
      </c>
      <c r="CY30" s="7"/>
      <c r="DD30" s="7">
        <f t="shared" si="2"/>
        <v>4015</v>
      </c>
      <c r="DF30" s="1" t="s">
        <v>69</v>
      </c>
      <c r="DG30" s="2">
        <v>4015</v>
      </c>
    </row>
    <row r="31" spans="3:111" x14ac:dyDescent="0.3">
      <c r="C31" s="18" t="s">
        <v>44</v>
      </c>
      <c r="M31" s="1">
        <v>1</v>
      </c>
      <c r="N31" s="7"/>
      <c r="W31" s="1">
        <v>1</v>
      </c>
      <c r="X31" s="7"/>
      <c r="AG31" s="1">
        <v>1</v>
      </c>
      <c r="AH31" s="7"/>
      <c r="AQ31" s="1">
        <v>1</v>
      </c>
      <c r="AR31" s="7"/>
      <c r="BA31" s="1">
        <v>1</v>
      </c>
      <c r="BB31" s="7"/>
      <c r="BK31" s="1">
        <v>1</v>
      </c>
      <c r="BL31" s="7"/>
      <c r="BU31" s="1">
        <v>1</v>
      </c>
      <c r="BV31" s="7"/>
      <c r="CE31" s="1">
        <v>1</v>
      </c>
      <c r="CF31" s="7"/>
      <c r="CO31" s="1">
        <v>1</v>
      </c>
      <c r="CP31" s="7"/>
      <c r="CY31" s="1">
        <v>1</v>
      </c>
      <c r="DD31" s="7">
        <f t="shared" si="2"/>
        <v>273.75</v>
      </c>
      <c r="DF31" s="1" t="s">
        <v>69</v>
      </c>
      <c r="DG31" s="2">
        <v>273.75</v>
      </c>
    </row>
    <row r="32" spans="3:111" x14ac:dyDescent="0.3">
      <c r="N32" s="7"/>
      <c r="X32" s="7"/>
      <c r="AH32" s="7"/>
      <c r="AR32" s="7"/>
      <c r="BB32" s="7"/>
      <c r="BL32" s="7"/>
      <c r="BV32" s="7"/>
      <c r="CF32" s="7"/>
      <c r="CP32" s="7"/>
    </row>
    <row r="34" spans="3:111" x14ac:dyDescent="0.3">
      <c r="C34" s="1" t="s">
        <v>86</v>
      </c>
    </row>
    <row r="35" spans="3:111" x14ac:dyDescent="0.3">
      <c r="C35" s="1" t="s">
        <v>53</v>
      </c>
      <c r="D35" s="7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DD35" s="7">
        <f t="shared" ref="DD35:DD44" si="3">SUMPRODUCT($D$17:$CY$17,D35:CY35)</f>
        <v>5278.75</v>
      </c>
      <c r="DF35" s="1" t="s">
        <v>65</v>
      </c>
      <c r="DG35" s="2">
        <f>G12</f>
        <v>7500</v>
      </c>
    </row>
    <row r="36" spans="3:111" x14ac:dyDescent="0.3">
      <c r="C36" s="1" t="s">
        <v>54</v>
      </c>
      <c r="N36" s="7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DD36" s="7">
        <f t="shared" si="3"/>
        <v>7500</v>
      </c>
      <c r="DF36" s="1" t="s">
        <v>65</v>
      </c>
      <c r="DG36" s="1">
        <f>H12</f>
        <v>7500</v>
      </c>
    </row>
    <row r="37" spans="3:111" x14ac:dyDescent="0.3">
      <c r="C37" s="1" t="s">
        <v>88</v>
      </c>
      <c r="X37" s="7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DD37" s="7">
        <f t="shared" si="3"/>
        <v>4015</v>
      </c>
      <c r="DF37" s="1" t="s">
        <v>65</v>
      </c>
      <c r="DG37" s="1">
        <f>I12</f>
        <v>7500</v>
      </c>
    </row>
    <row r="38" spans="3:111" x14ac:dyDescent="0.3">
      <c r="C38" s="1" t="s">
        <v>89</v>
      </c>
      <c r="AH38" s="7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DD38" s="7">
        <f t="shared" si="3"/>
        <v>7500</v>
      </c>
      <c r="DF38" s="1" t="s">
        <v>65</v>
      </c>
      <c r="DG38" s="1">
        <f>J12</f>
        <v>7500</v>
      </c>
    </row>
    <row r="39" spans="3:111" x14ac:dyDescent="0.3">
      <c r="C39" s="1" t="s">
        <v>90</v>
      </c>
      <c r="AR39" s="7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DD39" s="7">
        <f t="shared" si="3"/>
        <v>5475</v>
      </c>
      <c r="DF39" s="1" t="s">
        <v>65</v>
      </c>
      <c r="DG39" s="1">
        <f>K12</f>
        <v>7500</v>
      </c>
    </row>
    <row r="40" spans="3:111" x14ac:dyDescent="0.3">
      <c r="C40" s="1" t="s">
        <v>91</v>
      </c>
      <c r="BB40" s="7">
        <v>1</v>
      </c>
      <c r="BC40" s="1">
        <v>1</v>
      </c>
      <c r="BD40" s="1">
        <v>1</v>
      </c>
      <c r="BE40" s="1">
        <v>1</v>
      </c>
      <c r="BF40" s="1">
        <v>1</v>
      </c>
      <c r="BG40" s="1">
        <v>1</v>
      </c>
      <c r="BH40" s="1">
        <v>1</v>
      </c>
      <c r="BI40" s="1">
        <v>1</v>
      </c>
      <c r="BJ40" s="1">
        <v>1</v>
      </c>
      <c r="BK40" s="1">
        <v>1</v>
      </c>
      <c r="DD40" s="7">
        <f t="shared" si="3"/>
        <v>7500</v>
      </c>
      <c r="DF40" s="1" t="s">
        <v>65</v>
      </c>
      <c r="DG40" s="1">
        <f>L12</f>
        <v>7500</v>
      </c>
    </row>
    <row r="41" spans="3:111" x14ac:dyDescent="0.3">
      <c r="C41" s="1" t="s">
        <v>92</v>
      </c>
      <c r="BL41" s="7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1</v>
      </c>
      <c r="BU41" s="1">
        <v>1</v>
      </c>
      <c r="DD41" s="7">
        <f t="shared" si="3"/>
        <v>7500</v>
      </c>
      <c r="DF41" s="1" t="s">
        <v>65</v>
      </c>
      <c r="DG41" s="1">
        <f>M12</f>
        <v>7500</v>
      </c>
    </row>
    <row r="42" spans="3:111" x14ac:dyDescent="0.3">
      <c r="C42" s="1" t="s">
        <v>93</v>
      </c>
      <c r="BV42" s="7">
        <v>1</v>
      </c>
      <c r="BW42" s="1">
        <v>1</v>
      </c>
      <c r="BX42" s="1">
        <v>1</v>
      </c>
      <c r="BY42" s="1">
        <v>1</v>
      </c>
      <c r="BZ42" s="1">
        <v>1</v>
      </c>
      <c r="CA42" s="1">
        <v>1</v>
      </c>
      <c r="CB42" s="1">
        <v>1</v>
      </c>
      <c r="CC42" s="1">
        <v>1</v>
      </c>
      <c r="CD42" s="1">
        <v>1</v>
      </c>
      <c r="CE42" s="1">
        <v>1</v>
      </c>
      <c r="DD42" s="7">
        <f t="shared" si="3"/>
        <v>7500</v>
      </c>
      <c r="DF42" s="1" t="s">
        <v>65</v>
      </c>
      <c r="DG42" s="1">
        <f>N12</f>
        <v>7500</v>
      </c>
    </row>
    <row r="43" spans="3:111" x14ac:dyDescent="0.3">
      <c r="C43" s="1" t="s">
        <v>94</v>
      </c>
      <c r="CF43" s="7">
        <v>1</v>
      </c>
      <c r="CG43" s="1">
        <v>1</v>
      </c>
      <c r="CH43" s="1">
        <v>1</v>
      </c>
      <c r="CI43" s="1">
        <v>1</v>
      </c>
      <c r="CJ43" s="1">
        <v>1</v>
      </c>
      <c r="CK43" s="1">
        <v>1</v>
      </c>
      <c r="CL43" s="1">
        <v>1</v>
      </c>
      <c r="CM43" s="1">
        <v>1</v>
      </c>
      <c r="CN43" s="1">
        <v>1</v>
      </c>
      <c r="CO43" s="1">
        <v>1</v>
      </c>
      <c r="DD43" s="7">
        <f t="shared" si="3"/>
        <v>7500</v>
      </c>
      <c r="DF43" s="1" t="s">
        <v>65</v>
      </c>
      <c r="DG43" s="1">
        <f>O12</f>
        <v>7500</v>
      </c>
    </row>
    <row r="44" spans="3:111" x14ac:dyDescent="0.3">
      <c r="C44" s="1" t="s">
        <v>95</v>
      </c>
      <c r="CP44" s="7">
        <v>1</v>
      </c>
      <c r="CQ44" s="1">
        <v>1</v>
      </c>
      <c r="CR44" s="1">
        <v>1</v>
      </c>
      <c r="CS44" s="1">
        <v>1</v>
      </c>
      <c r="CT44" s="1">
        <v>1</v>
      </c>
      <c r="CU44" s="1">
        <v>1</v>
      </c>
      <c r="CV44" s="1">
        <v>1</v>
      </c>
      <c r="CW44" s="1">
        <v>1</v>
      </c>
      <c r="CX44" s="1">
        <v>1</v>
      </c>
      <c r="CY44" s="1">
        <v>1</v>
      </c>
      <c r="DD44" s="7">
        <f t="shared" si="3"/>
        <v>2190</v>
      </c>
      <c r="DF44" s="1" t="s">
        <v>65</v>
      </c>
      <c r="DG44" s="1">
        <f>P12</f>
        <v>7500</v>
      </c>
    </row>
  </sheetData>
  <mergeCells count="10">
    <mergeCell ref="BL15:BU15"/>
    <mergeCell ref="BV15:CE15"/>
    <mergeCell ref="CF15:CO15"/>
    <mergeCell ref="CP15:CY15"/>
    <mergeCell ref="D15:M15"/>
    <mergeCell ref="N15:W15"/>
    <mergeCell ref="X15:AG15"/>
    <mergeCell ref="AH15:AQ15"/>
    <mergeCell ref="AR15:BA15"/>
    <mergeCell ref="BB15:BK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2CA3-A4F3-4212-A6A6-71CA27937C57}">
  <dimension ref="F6:H18"/>
  <sheetViews>
    <sheetView tabSelected="1" workbookViewId="0">
      <selection activeCell="G18" sqref="G18"/>
    </sheetView>
  </sheetViews>
  <sheetFormatPr defaultRowHeight="14.4" x14ac:dyDescent="0.3"/>
  <cols>
    <col min="1" max="5" width="8.88671875" style="1"/>
    <col min="6" max="6" width="18.109375" style="1" customWidth="1"/>
    <col min="7" max="7" width="27.88671875" style="7" bestFit="1" customWidth="1"/>
    <col min="8" max="8" width="38.33203125" style="7" customWidth="1"/>
    <col min="9" max="16384" width="8.88671875" style="1"/>
  </cols>
  <sheetData>
    <row r="6" spans="6:8" ht="28.8" x14ac:dyDescent="0.3">
      <c r="F6" s="31" t="s">
        <v>86</v>
      </c>
      <c r="G6" s="32" t="s">
        <v>96</v>
      </c>
      <c r="H6" s="32" t="s">
        <v>97</v>
      </c>
    </row>
    <row r="7" spans="6:8" x14ac:dyDescent="0.3">
      <c r="F7" s="31" t="s">
        <v>53</v>
      </c>
      <c r="G7" s="32">
        <v>273.75</v>
      </c>
      <c r="H7" s="32">
        <v>5278.75</v>
      </c>
    </row>
    <row r="8" spans="6:8" x14ac:dyDescent="0.3">
      <c r="F8" s="31" t="s">
        <v>54</v>
      </c>
      <c r="G8" s="32">
        <v>0</v>
      </c>
      <c r="H8" s="32">
        <v>7500</v>
      </c>
    </row>
    <row r="9" spans="6:8" x14ac:dyDescent="0.3">
      <c r="F9" s="31" t="s">
        <v>88</v>
      </c>
      <c r="G9" s="32">
        <v>0</v>
      </c>
      <c r="H9" s="32">
        <v>4015</v>
      </c>
    </row>
    <row r="10" spans="6:8" x14ac:dyDescent="0.3">
      <c r="F10" s="31" t="s">
        <v>89</v>
      </c>
      <c r="G10" s="32">
        <v>10950</v>
      </c>
      <c r="H10" s="32">
        <v>7500</v>
      </c>
    </row>
    <row r="11" spans="6:8" x14ac:dyDescent="0.3">
      <c r="F11" s="31" t="s">
        <v>90</v>
      </c>
      <c r="G11" s="32">
        <v>5475</v>
      </c>
      <c r="H11" s="32">
        <v>5475</v>
      </c>
    </row>
    <row r="12" spans="6:8" x14ac:dyDescent="0.3">
      <c r="F12" s="31" t="s">
        <v>91</v>
      </c>
      <c r="G12" s="32">
        <v>13140</v>
      </c>
      <c r="H12" s="32">
        <v>7500</v>
      </c>
    </row>
    <row r="13" spans="6:8" x14ac:dyDescent="0.3">
      <c r="F13" s="31" t="s">
        <v>92</v>
      </c>
      <c r="G13" s="32">
        <v>24820</v>
      </c>
      <c r="H13" s="32">
        <v>7500</v>
      </c>
    </row>
    <row r="14" spans="6:8" x14ac:dyDescent="0.3">
      <c r="F14" s="31" t="s">
        <v>93</v>
      </c>
      <c r="G14" s="32">
        <v>0</v>
      </c>
      <c r="H14" s="32">
        <v>7500</v>
      </c>
    </row>
    <row r="15" spans="6:8" x14ac:dyDescent="0.3">
      <c r="F15" s="31" t="s">
        <v>94</v>
      </c>
      <c r="G15" s="32">
        <v>5110</v>
      </c>
      <c r="H15" s="32">
        <v>7500</v>
      </c>
    </row>
    <row r="16" spans="6:8" x14ac:dyDescent="0.3">
      <c r="F16" s="31" t="s">
        <v>95</v>
      </c>
      <c r="G16" s="32">
        <v>2190</v>
      </c>
      <c r="H16" s="32">
        <v>2190</v>
      </c>
    </row>
    <row r="18" spans="6:8" x14ac:dyDescent="0.3">
      <c r="F18" s="33" t="s">
        <v>98</v>
      </c>
      <c r="G18" s="34">
        <f>'10 Suppliers'!DD17</f>
        <v>333062.5</v>
      </c>
      <c r="H18" s="34">
        <f>'10 Suppliers Cap cons'!DD17</f>
        <v>336016.75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RM</vt:lpstr>
      <vt:lpstr>RM Top 20</vt:lpstr>
      <vt:lpstr>Simple</vt:lpstr>
      <vt:lpstr>10 Suppliers</vt:lpstr>
      <vt:lpstr>10 Suppliers Cap cons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Mostafa Bakr</dc:creator>
  <cp:lastModifiedBy>Mostafa Bakr</cp:lastModifiedBy>
  <dcterms:created xsi:type="dcterms:W3CDTF">2015-06-05T18:17:20Z</dcterms:created>
  <dcterms:modified xsi:type="dcterms:W3CDTF">2023-05-13T16:08:23Z</dcterms:modified>
</cp:coreProperties>
</file>